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esnadafr-my.sharepoint.com/personal/zaigham_ali_esnadafrica_com/Documents/Desktop/Personal/My Profile/Me/Github Profile/"/>
    </mc:Choice>
  </mc:AlternateContent>
  <xr:revisionPtr revIDLastSave="435" documentId="13_ncr:1_{BBE4D9FE-AD59-4620-B43B-7EB19ACFF951}" xr6:coauthVersionLast="47" xr6:coauthVersionMax="47" xr10:uidLastSave="{1F8181B0-1227-4C6F-9937-AA46970897D8}"/>
  <bookViews>
    <workbookView xWindow="-108" yWindow="-108" windowWidth="23256" windowHeight="12456" xr2:uid="{1EE4A064-C994-4E24-95E5-D88032823A25}"/>
  </bookViews>
  <sheets>
    <sheet name="Cover" sheetId="12" r:id="rId1"/>
    <sheet name="Model" sheetId="1" r:id="rId2"/>
  </sheets>
  <definedNames>
    <definedName name="_xlnm.Print_Area" localSheetId="0">Cover!$B$2:$N$39</definedName>
    <definedName name="_xlnm.Print_Area" localSheetId="1">Model!$B$3:$P$33,Model!$B$36:$P$71,Model!$B$74:$P$111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0" i="1" l="1"/>
  <c r="N79" i="1"/>
  <c r="G82" i="1"/>
  <c r="D102" i="1" s="1"/>
  <c r="G80" i="1"/>
  <c r="G79" i="1"/>
  <c r="K40" i="1"/>
  <c r="L40" i="1" s="1"/>
  <c r="J40" i="1"/>
  <c r="K26" i="1"/>
  <c r="K11" i="1"/>
  <c r="K14" i="1" s="1"/>
  <c r="K17" i="1" s="1"/>
  <c r="K25" i="1" s="1"/>
  <c r="E89" i="1"/>
  <c r="D89" i="1" s="1"/>
  <c r="C93" i="1"/>
  <c r="I16" i="1"/>
  <c r="H16" i="1"/>
  <c r="J10" i="1"/>
  <c r="I10" i="1"/>
  <c r="K90" i="1" l="1"/>
  <c r="K102" i="1" s="1"/>
  <c r="K89" i="1"/>
  <c r="K101" i="1" s="1"/>
  <c r="D101" i="1"/>
  <c r="K24" i="1"/>
  <c r="K28" i="1" s="1"/>
  <c r="K44" i="1" s="1"/>
  <c r="K48" i="1" s="1"/>
  <c r="C91" i="1"/>
  <c r="G89" i="1"/>
  <c r="G106" i="1"/>
  <c r="K50" i="1" l="1"/>
  <c r="H103" i="1"/>
  <c r="O91" i="1" s="1"/>
  <c r="O103" i="1" s="1"/>
  <c r="D104" i="1"/>
  <c r="K92" i="1" s="1"/>
  <c r="K104" i="1" s="1"/>
  <c r="H104" i="1"/>
  <c r="O92" i="1" s="1"/>
  <c r="O104" i="1" s="1"/>
  <c r="N94" i="1"/>
  <c r="N106" i="1" s="1"/>
  <c r="E105" i="1"/>
  <c r="L93" i="1" s="1"/>
  <c r="L105" i="1" s="1"/>
  <c r="F105" i="1"/>
  <c r="M93" i="1" s="1"/>
  <c r="M105" i="1" s="1"/>
  <c r="E102" i="1"/>
  <c r="L90" i="1" s="1"/>
  <c r="L102" i="1" s="1"/>
  <c r="F102" i="1"/>
  <c r="M90" i="1" s="1"/>
  <c r="M102" i="1" s="1"/>
  <c r="G105" i="1"/>
  <c r="N93" i="1" s="1"/>
  <c r="N105" i="1" s="1"/>
  <c r="E103" i="1"/>
  <c r="L91" i="1" s="1"/>
  <c r="L103" i="1" s="1"/>
  <c r="F106" i="1"/>
  <c r="M94" i="1" s="1"/>
  <c r="M106" i="1" s="1"/>
  <c r="G103" i="1"/>
  <c r="N91" i="1" s="1"/>
  <c r="N103" i="1" s="1"/>
  <c r="H106" i="1"/>
  <c r="O94" i="1" s="1"/>
  <c r="O106" i="1" s="1"/>
  <c r="G102" i="1"/>
  <c r="N90" i="1" s="1"/>
  <c r="N102" i="1" s="1"/>
  <c r="E104" i="1"/>
  <c r="L92" i="1" s="1"/>
  <c r="L104" i="1" s="1"/>
  <c r="H105" i="1"/>
  <c r="O93" i="1" s="1"/>
  <c r="O105" i="1" s="1"/>
  <c r="H102" i="1"/>
  <c r="O90" i="1" s="1"/>
  <c r="O102" i="1" s="1"/>
  <c r="F104" i="1"/>
  <c r="M92" i="1" s="1"/>
  <c r="M104" i="1" s="1"/>
  <c r="D106" i="1"/>
  <c r="K94" i="1" s="1"/>
  <c r="K106" i="1" s="1"/>
  <c r="D103" i="1"/>
  <c r="K91" i="1" s="1"/>
  <c r="K103" i="1" s="1"/>
  <c r="G104" i="1"/>
  <c r="N92" i="1" s="1"/>
  <c r="N104" i="1" s="1"/>
  <c r="E106" i="1"/>
  <c r="L94" i="1" s="1"/>
  <c r="L106" i="1" s="1"/>
  <c r="F103" i="1"/>
  <c r="M91" i="1" s="1"/>
  <c r="M103" i="1" s="1"/>
  <c r="D105" i="1"/>
  <c r="K93" i="1" s="1"/>
  <c r="K105" i="1" s="1"/>
  <c r="K5" i="1"/>
  <c r="J5" i="1" s="1"/>
  <c r="J92" i="1"/>
  <c r="M89" i="1"/>
  <c r="M101" i="1" s="1"/>
  <c r="F101" i="1"/>
  <c r="C104" i="1"/>
  <c r="J104" i="1" s="1"/>
  <c r="C90" i="1"/>
  <c r="G101" i="1"/>
  <c r="C102" i="1" l="1"/>
  <c r="J102" i="1" s="1"/>
  <c r="J90" i="1"/>
  <c r="L5" i="1"/>
  <c r="N89" i="1"/>
  <c r="N101" i="1" s="1"/>
  <c r="J91" i="1"/>
  <c r="C103" i="1"/>
  <c r="J103" i="1" s="1"/>
  <c r="H89" i="1"/>
  <c r="L89" i="1" l="1"/>
  <c r="L101" i="1" s="1"/>
  <c r="E101" i="1"/>
  <c r="H101" i="1"/>
  <c r="O89" i="1"/>
  <c r="O101" i="1" s="1"/>
  <c r="C94" i="1"/>
  <c r="J94" i="1" s="1"/>
  <c r="J93" i="1"/>
  <c r="C105" i="1"/>
  <c r="J105" i="1" s="1"/>
  <c r="C106" i="1" l="1"/>
  <c r="J106" i="1" s="1"/>
  <c r="I5" i="1" l="1"/>
  <c r="H5" i="1" s="1"/>
  <c r="L11" i="1"/>
  <c r="M11" i="1" s="1"/>
  <c r="P26" i="1"/>
  <c r="O26" i="1"/>
  <c r="N26" i="1"/>
  <c r="M26" i="1"/>
  <c r="L26" i="1"/>
  <c r="M5" i="1" l="1"/>
  <c r="N5" i="1" s="1"/>
  <c r="O5" i="1" s="1"/>
  <c r="N11" i="1"/>
  <c r="N14" i="1" s="1"/>
  <c r="N17" i="1" s="1"/>
  <c r="M24" i="1"/>
  <c r="L24" i="1"/>
  <c r="J16" i="1"/>
  <c r="M14" i="1"/>
  <c r="M17" i="1" s="1"/>
  <c r="L14" i="1"/>
  <c r="L17" i="1" s="1"/>
  <c r="L25" i="1" l="1"/>
  <c r="M25" i="1"/>
  <c r="O11" i="1"/>
  <c r="N24" i="1"/>
  <c r="O14" i="1" l="1"/>
  <c r="O17" i="1" s="1"/>
  <c r="P11" i="1"/>
  <c r="O24" i="1"/>
  <c r="P24" i="1" l="1"/>
  <c r="P14" i="1"/>
  <c r="P17" i="1" s="1"/>
  <c r="O25" i="1"/>
  <c r="N25" i="1"/>
  <c r="P25" i="1" l="1"/>
  <c r="M40" i="1" l="1"/>
  <c r="N40" i="1" l="1"/>
  <c r="O40" i="1" l="1"/>
  <c r="P40" i="1" l="1"/>
  <c r="P28" i="1" l="1"/>
  <c r="P44" i="1" s="1"/>
  <c r="O49" i="1" s="1"/>
  <c r="F57" i="1" s="1"/>
  <c r="L28" i="1" l="1"/>
  <c r="L44" i="1" s="1"/>
  <c r="M28" i="1" l="1"/>
  <c r="M44" i="1" s="1"/>
  <c r="L48" i="1" l="1"/>
  <c r="L50" i="1" l="1"/>
  <c r="N28" i="1"/>
  <c r="N44" i="1" s="1"/>
  <c r="M48" i="1" l="1"/>
  <c r="M50" i="1" l="1"/>
  <c r="O28" i="1"/>
  <c r="O44" i="1" s="1"/>
  <c r="N48" i="1" l="1"/>
  <c r="N50" i="1" l="1"/>
  <c r="O48" i="1"/>
  <c r="F56" i="1" s="1"/>
  <c r="F58" i="1" l="1"/>
  <c r="G56" i="1" s="1"/>
  <c r="O50" i="1"/>
  <c r="G63" i="1" l="1"/>
  <c r="G58" i="1"/>
  <c r="G57" i="1"/>
  <c r="G81" i="1" l="1"/>
  <c r="C89" i="1" s="1"/>
  <c r="G65" i="1"/>
  <c r="N56" i="1" s="1"/>
  <c r="N58" i="1" s="1"/>
  <c r="N63" i="1" s="1"/>
  <c r="N65" i="1" s="1"/>
</calcChain>
</file>

<file path=xl/sharedStrings.xml><?xml version="1.0" encoding="utf-8"?>
<sst xmlns="http://schemas.openxmlformats.org/spreadsheetml/2006/main" count="100" uniqueCount="61">
  <si>
    <t>Strictly Confidential</t>
  </si>
  <si>
    <t>Table of Contents</t>
  </si>
  <si>
    <t>Model</t>
  </si>
  <si>
    <t>All figures in USD thousands unless stated</t>
  </si>
  <si>
    <t>EBITDA</t>
  </si>
  <si>
    <t>Current Tax</t>
  </si>
  <si>
    <t>Current Taxes</t>
  </si>
  <si>
    <t>Tax Rate</t>
  </si>
  <si>
    <t>Tax Depreciation</t>
  </si>
  <si>
    <t>Unlevered Free Cash Flow Schedule</t>
  </si>
  <si>
    <t>Unlevered Free Cash Flow</t>
  </si>
  <si>
    <t>Term</t>
  </si>
  <si>
    <t>Valuation</t>
  </si>
  <si>
    <t>Enterprise Value</t>
  </si>
  <si>
    <t>Terminal Growth Rate</t>
  </si>
  <si>
    <t>Total Cash Flow</t>
  </si>
  <si>
    <t>(YY-MM-DD)</t>
  </si>
  <si>
    <t>WACC</t>
  </si>
  <si>
    <t>Equity Value</t>
  </si>
  <si>
    <t>Net Debt</t>
  </si>
  <si>
    <t>Shares Outstanding</t>
  </si>
  <si>
    <t>($/sh)</t>
  </si>
  <si>
    <t xml:space="preserve"> </t>
  </si>
  <si>
    <t>(FD 000)</t>
  </si>
  <si>
    <t>CASH FLOW PROFILES</t>
  </si>
  <si>
    <t>EQUITY VALUE</t>
  </si>
  <si>
    <t>Discrete Forecast</t>
  </si>
  <si>
    <t>Compact DCF Model</t>
  </si>
  <si>
    <t>EBITDA Growth</t>
  </si>
  <si>
    <t>UNLEVERED FREE CASH FLOW</t>
  </si>
  <si>
    <t>Operating Profit</t>
  </si>
  <si>
    <t xml:space="preserve">Capital expenditure has been set equal to tax depreciation. </t>
  </si>
  <si>
    <t>Cash from Working Capital</t>
  </si>
  <si>
    <t>Discounted Cash Flow Schedule</t>
  </si>
  <si>
    <t>PROFIT METRICS</t>
  </si>
  <si>
    <t>Current Price</t>
  </si>
  <si>
    <t>ENTERPRISE VALUE</t>
  </si>
  <si>
    <t>ASSUMPTIONS</t>
  </si>
  <si>
    <t>Less: Net Debt</t>
  </si>
  <si>
    <t>First Year of Forecast</t>
  </si>
  <si>
    <t xml:space="preserve">WACC = Weighted Average Cost of Capital. </t>
  </si>
  <si>
    <t>EQUITY VALUE PER SHARE</t>
  </si>
  <si>
    <t>Premium (Discount)</t>
  </si>
  <si>
    <t>PREMIUM (DISCOUNT)</t>
  </si>
  <si>
    <t>Sensitivity Analysis</t>
  </si>
  <si>
    <t xml:space="preserve">The growing perpetuity method was used to calculate the terminal value. </t>
  </si>
  <si>
    <t>PV of Discrete</t>
  </si>
  <si>
    <t>PV of Terminal</t>
  </si>
  <si>
    <t>(USD/sh)</t>
  </si>
  <si>
    <t>PREMIUM (DISCOUNT) TO CURRENT PRICE</t>
  </si>
  <si>
    <t xml:space="preserve">This table requires the workbook calculation to be set to automatic to update. </t>
  </si>
  <si>
    <t>Zaigham Ali, ACCA, CPA, CFA L1</t>
  </si>
  <si>
    <t>Financial Modeling &amp; Analysis</t>
  </si>
  <si>
    <t>Copyright &amp; Attribution</t>
  </si>
  <si>
    <t>© Zaigham Ali, ACCA, CPA, CFA L1 — prepared for educational and professional reference. Please credit the author when referencing or distributing.</t>
  </si>
  <si>
    <t>https://szaighamali.github.io/zaighamali.github.io</t>
  </si>
  <si>
    <t>Zaigham Ali, ACCA, CPA, CFA L1 | Compact DCF Model</t>
  </si>
  <si>
    <r>
      <t xml:space="preserve">Capital Expenditure </t>
    </r>
    <r>
      <rPr>
        <vertAlign val="superscript"/>
        <sz val="9"/>
        <color theme="1"/>
        <rFont val="Calibri"/>
        <family val="2"/>
        <scheme val="minor"/>
      </rPr>
      <t>1</t>
    </r>
  </si>
  <si>
    <r>
      <t xml:space="preserve">Terminal Value </t>
    </r>
    <r>
      <rPr>
        <vertAlign val="superscript"/>
        <sz val="9"/>
        <color theme="1"/>
        <rFont val="Calibri"/>
        <family val="2"/>
        <scheme val="minor"/>
      </rPr>
      <t>2</t>
    </r>
  </si>
  <si>
    <r>
      <t xml:space="preserve">WACC </t>
    </r>
    <r>
      <rPr>
        <vertAlign val="superscript"/>
        <sz val="9"/>
        <color theme="1"/>
        <rFont val="Calibri"/>
        <family val="2"/>
        <scheme val="minor"/>
      </rPr>
      <t>1</t>
    </r>
  </si>
  <si>
    <r>
      <t xml:space="preserve">ENTERPRISE VALUE </t>
    </r>
    <r>
      <rPr>
        <vertAlign val="superscript"/>
        <sz val="9"/>
        <color theme="1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</si>
</sst>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-* #,##0.00_-;\-* #,##0.00_-;_-* &quot;-&quot;??_-;_-@_-"/>
    <numFmt numFmtId="165" formatCode="_(#,##0_)_%;\(#,##0\)_%;_(&quot;–&quot;_)_%;_(@_)_%"/>
    <numFmt numFmtId="166" formatCode="0&quot;A&quot;"/>
    <numFmt numFmtId="167" formatCode="0&quot;F&quot;"/>
    <numFmt numFmtId="168" formatCode="_(#,##0_);\(#,##0\);_(&quot;–&quot;_);_(@_)"/>
    <numFmt numFmtId="169" formatCode="#,##0_);[Red]\(#,##0\);\-"/>
    <numFmt numFmtId="170" formatCode="#,##0_);\(#,##0\);\-"/>
    <numFmt numFmtId="171" formatCode="_(#,##0.0%_);\(#,##0.0%\);_(&quot;–&quot;_)_%;_(@_)_%"/>
    <numFmt numFmtId="172" formatCode="0&quot;E&quot;"/>
    <numFmt numFmtId="173" formatCode="0.0%"/>
    <numFmt numFmtId="174" formatCode="_(#,##0.00_);\(#,##0.00\);_(&quot;–&quot;_);_(@_)"/>
    <numFmt numFmtId="175" formatCode="#,##0.00_);\(#,##0.00\);\-"/>
    <numFmt numFmtId="176" formatCode="_(#,##0%_);\(#,##0%\);_(&quot;–&quot;_)_%;_(@_)_%"/>
    <numFmt numFmtId="177" formatCode="yy/mm/dd"/>
    <numFmt numFmtId="178" formatCode="@\⁽\¹\⁾"/>
    <numFmt numFmtId="179" formatCode="&quot;Yes&quot;;&quot;ERROR&quot;;&quot;No&quot;;&quot;ERROR&quot;"/>
    <numFmt numFmtId="180" formatCode="0000"/>
    <numFmt numFmtId="181" formatCode="@\⁽\²\⁾"/>
  </numFmts>
  <fonts count="53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0"/>
      <color theme="0"/>
      <name val="Open Sans"/>
      <family val="2"/>
    </font>
    <font>
      <sz val="10"/>
      <color theme="0"/>
      <name val="Open Sans"/>
      <family val="2"/>
    </font>
    <font>
      <b/>
      <sz val="11"/>
      <color theme="1"/>
      <name val="Open Sans"/>
      <family val="2"/>
    </font>
    <font>
      <u/>
      <sz val="10"/>
      <color theme="10"/>
      <name val="Arial"/>
      <family val="2"/>
    </font>
    <font>
      <sz val="11"/>
      <color theme="0"/>
      <name val="Open Sans"/>
      <family val="2"/>
    </font>
    <font>
      <sz val="11"/>
      <color theme="1"/>
      <name val="Open Sans"/>
      <family val="2"/>
    </font>
    <font>
      <sz val="14"/>
      <color theme="1"/>
      <name val="Open Sans"/>
      <family val="2"/>
    </font>
    <font>
      <i/>
      <sz val="9"/>
      <name val="Open Sans"/>
      <family val="2"/>
    </font>
    <font>
      <b/>
      <sz val="10"/>
      <name val="Open Sans"/>
      <family val="2"/>
    </font>
    <font>
      <sz val="11"/>
      <name val="Open Sans"/>
      <family val="2"/>
    </font>
    <font>
      <sz val="10"/>
      <color rgb="FF000000"/>
      <name val="Open Sans"/>
      <family val="2"/>
    </font>
    <font>
      <sz val="10"/>
      <name val="Open Sans"/>
      <family val="2"/>
    </font>
    <font>
      <sz val="10"/>
      <color rgb="FF3271D2"/>
      <name val="Open Sans"/>
      <family val="2"/>
    </font>
    <font>
      <b/>
      <sz val="10"/>
      <color rgb="FF000000"/>
      <name val="Open Sans"/>
      <family val="2"/>
    </font>
    <font>
      <i/>
      <sz val="8"/>
      <name val="Open Sans"/>
      <family val="2"/>
    </font>
    <font>
      <b/>
      <sz val="11"/>
      <name val="Open Sans"/>
      <family val="2"/>
    </font>
    <font>
      <sz val="10"/>
      <color rgb="FFFF0000"/>
      <name val="Open Sans"/>
      <family val="2"/>
    </font>
    <font>
      <sz val="10"/>
      <color theme="9" tint="-0.249977111117893"/>
      <name val="Open Sans"/>
      <family val="2"/>
    </font>
    <font>
      <sz val="8"/>
      <name val="Open Sans"/>
      <family val="2"/>
    </font>
    <font>
      <sz val="12"/>
      <color theme="1"/>
      <name val="Open Sans"/>
      <family val="2"/>
    </font>
    <font>
      <u/>
      <sz val="12"/>
      <color theme="10"/>
      <name val="Open Sans"/>
      <family val="2"/>
    </font>
    <font>
      <sz val="9"/>
      <name val="Open Sans"/>
      <family val="2"/>
    </font>
    <font>
      <sz val="12"/>
      <color rgb="FF000000"/>
      <name val="Open Sans"/>
      <family val="2"/>
    </font>
    <font>
      <sz val="12"/>
      <color rgb="FF002060"/>
      <name val="Open Sans"/>
      <family val="2"/>
    </font>
    <font>
      <b/>
      <sz val="9"/>
      <color rgb="FF000000"/>
      <name val="Open Sans"/>
      <family val="2"/>
    </font>
    <font>
      <sz val="11"/>
      <color rgb="FF000000"/>
      <name val="Open Sans"/>
      <family val="2"/>
    </font>
    <font>
      <b/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i/>
      <sz val="10"/>
      <color rgb="FF000000"/>
      <name val="Open Sans"/>
      <family val="2"/>
    </font>
    <font>
      <sz val="10"/>
      <color rgb="FFFFFFFF"/>
      <name val="Open Sans"/>
      <family val="2"/>
    </font>
    <font>
      <sz val="9"/>
      <color theme="0"/>
      <name val="Open Sans"/>
      <family val="2"/>
    </font>
    <font>
      <u/>
      <sz val="11"/>
      <color theme="10"/>
      <name val="Calibri"/>
      <family val="2"/>
      <scheme val="minor"/>
    </font>
    <font>
      <sz val="11"/>
      <color rgb="FFFFFFFF"/>
      <name val="Open Sans"/>
      <family val="2"/>
    </font>
    <font>
      <b/>
      <sz val="28"/>
      <color rgb="FFC9A96E"/>
      <name val="Open Sans"/>
      <family val="2"/>
    </font>
    <font>
      <i/>
      <sz val="16"/>
      <color rgb="FFC9A96E"/>
      <name val="Open Sans"/>
      <family val="2"/>
    </font>
    <font>
      <b/>
      <sz val="20"/>
      <color rgb="FF0B2545"/>
      <name val="Open Sans"/>
      <family val="2"/>
    </font>
    <font>
      <b/>
      <sz val="14"/>
      <color rgb="FF0B2545"/>
      <name val="Open Sans"/>
      <family val="2"/>
    </font>
    <font>
      <u/>
      <sz val="12"/>
      <color rgb="FFC9A96E"/>
      <name val="Open Sans"/>
      <family val="2"/>
    </font>
    <font>
      <b/>
      <sz val="12"/>
      <color rgb="FFC9A96E"/>
      <name val="Calibri"/>
      <family val="2"/>
      <scheme val="minor"/>
    </font>
    <font>
      <u/>
      <sz val="11"/>
      <color rgb="FFC9A96E"/>
      <name val="Open Sans"/>
      <family val="2"/>
    </font>
    <font>
      <b/>
      <sz val="11"/>
      <color rgb="FFC9A96E"/>
      <name val="Open Sans"/>
      <family val="2"/>
    </font>
    <font>
      <u/>
      <sz val="10"/>
      <color rgb="FFC9A96E"/>
      <name val="Open Sans"/>
      <family val="2"/>
    </font>
    <font>
      <b/>
      <sz val="12"/>
      <color rgb="FFC9A96E"/>
      <name val="Open Sans"/>
      <family val="2"/>
    </font>
    <font>
      <b/>
      <i/>
      <sz val="12"/>
      <color rgb="FFC9A96E"/>
      <name val="Open Sans"/>
      <family val="2"/>
    </font>
    <font>
      <vertAlign val="superscript"/>
      <sz val="9"/>
      <color theme="1"/>
      <name val="Calibri"/>
      <family val="2"/>
      <scheme val="minor"/>
    </font>
    <font>
      <b/>
      <sz val="14"/>
      <color rgb="FF1F4E79"/>
      <name val="Open Sans"/>
      <family val="2"/>
    </font>
    <font>
      <b/>
      <i/>
      <sz val="10"/>
      <color rgb="FF1F4E79"/>
      <name val="Open Sans"/>
      <family val="2"/>
    </font>
    <font>
      <sz val="10"/>
      <color rgb="FF1F4E79"/>
      <name val="Open Sans"/>
      <family val="2"/>
    </font>
    <font>
      <i/>
      <sz val="10"/>
      <color rgb="FF1F4E79"/>
      <name val="Open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B2545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ck">
        <color rgb="FF0B2545"/>
      </top>
      <bottom/>
      <diagonal/>
    </border>
    <border>
      <left/>
      <right/>
      <top/>
      <bottom style="thick">
        <color rgb="FF0B2545"/>
      </bottom>
      <diagonal/>
    </border>
    <border>
      <left style="thick">
        <color rgb="FF0B2545"/>
      </left>
      <right/>
      <top style="thick">
        <color rgb="FF0B2545"/>
      </top>
      <bottom/>
      <diagonal/>
    </border>
    <border>
      <left style="thick">
        <color rgb="FF0B2545"/>
      </left>
      <right/>
      <top/>
      <bottom/>
      <diagonal/>
    </border>
    <border>
      <left style="thick">
        <color rgb="FF0B2545"/>
      </left>
      <right/>
      <top/>
      <bottom style="thick">
        <color rgb="FF0B2545"/>
      </bottom>
      <diagonal/>
    </border>
    <border>
      <left/>
      <right style="thick">
        <color rgb="FF0B2545"/>
      </right>
      <top style="thick">
        <color rgb="FF0B2545"/>
      </top>
      <bottom/>
      <diagonal/>
    </border>
    <border>
      <left/>
      <right style="thick">
        <color rgb="FF0B2545"/>
      </right>
      <top/>
      <bottom/>
      <diagonal/>
    </border>
    <border>
      <left/>
      <right style="thick">
        <color rgb="FF0B2545"/>
      </right>
      <top/>
      <bottom style="thick">
        <color rgb="FF0B2545"/>
      </bottom>
      <diagonal/>
    </border>
    <border>
      <left/>
      <right/>
      <top style="thin">
        <color rgb="FF0B2545"/>
      </top>
      <bottom/>
      <diagonal/>
    </border>
    <border>
      <left style="thin">
        <color rgb="FF0B2545"/>
      </left>
      <right/>
      <top style="thin">
        <color rgb="FF0B2545"/>
      </top>
      <bottom/>
      <diagonal/>
    </border>
    <border>
      <left style="thin">
        <color rgb="FF0B2545"/>
      </left>
      <right/>
      <top/>
      <bottom/>
      <diagonal/>
    </border>
    <border>
      <left/>
      <right style="thin">
        <color rgb="FF0B2545"/>
      </right>
      <top style="thin">
        <color rgb="FF0B2545"/>
      </top>
      <bottom/>
      <diagonal/>
    </border>
    <border>
      <left/>
      <right style="thin">
        <color rgb="FF0B2545"/>
      </right>
      <top/>
      <bottom/>
      <diagonal/>
    </border>
    <border>
      <left style="thin">
        <color rgb="FF0B2545"/>
      </left>
      <right/>
      <top style="thin">
        <color rgb="FF0B2545"/>
      </top>
      <bottom style="thin">
        <color rgb="FF0B2545"/>
      </bottom>
      <diagonal/>
    </border>
    <border>
      <left/>
      <right/>
      <top style="thin">
        <color rgb="FF0B2545"/>
      </top>
      <bottom style="thin">
        <color rgb="FF0B2545"/>
      </bottom>
      <diagonal/>
    </border>
    <border>
      <left style="thin">
        <color rgb="FF0B2545"/>
      </left>
      <right style="thin">
        <color rgb="FF0B2545"/>
      </right>
      <top style="thin">
        <color rgb="FF0B2545"/>
      </top>
      <bottom style="thin">
        <color rgb="FF0B2545"/>
      </bottom>
      <diagonal/>
    </border>
    <border>
      <left style="thin">
        <color rgb="FF0B2545"/>
      </left>
      <right/>
      <top/>
      <bottom style="thin">
        <color rgb="FF0B2545"/>
      </bottom>
      <diagonal/>
    </border>
    <border>
      <left/>
      <right/>
      <top/>
      <bottom style="medium">
        <color rgb="FF0B2545"/>
      </bottom>
      <diagonal/>
    </border>
    <border>
      <left/>
      <right/>
      <top/>
      <bottom style="thin">
        <color rgb="FF0B2545"/>
      </bottom>
      <diagonal/>
    </border>
    <border>
      <left/>
      <right/>
      <top style="thin">
        <color rgb="FF0B2545"/>
      </top>
      <bottom style="medium">
        <color rgb="FF0B2545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182">
    <xf numFmtId="0" fontId="0" fillId="0" borderId="0" xfId="0"/>
    <xf numFmtId="37" fontId="10" fillId="0" borderId="0" xfId="0" applyNumberFormat="1" applyFont="1" applyAlignment="1">
      <alignment vertical="center"/>
    </xf>
    <xf numFmtId="166" fontId="4" fillId="0" borderId="0" xfId="0" applyNumberFormat="1" applyFont="1" applyAlignment="1">
      <alignment horizontal="right"/>
    </xf>
    <xf numFmtId="0" fontId="13" fillId="0" borderId="0" xfId="0" applyFont="1"/>
    <xf numFmtId="169" fontId="21" fillId="0" borderId="0" xfId="0" applyNumberFormat="1" applyFont="1"/>
    <xf numFmtId="0" fontId="20" fillId="0" borderId="0" xfId="0" applyFont="1" applyAlignment="1">
      <alignment horizontal="left"/>
    </xf>
    <xf numFmtId="0" fontId="9" fillId="0" borderId="0" xfId="0" applyFont="1"/>
    <xf numFmtId="0" fontId="9" fillId="0" borderId="0" xfId="4" applyFont="1"/>
    <xf numFmtId="165" fontId="24" fillId="0" borderId="0" xfId="2" applyNumberFormat="1" applyFont="1" applyFill="1" applyBorder="1" applyProtection="1">
      <protection locked="0"/>
    </xf>
    <xf numFmtId="165" fontId="26" fillId="0" borderId="0" xfId="2" applyNumberFormat="1" applyFont="1" applyFill="1" applyBorder="1" applyAlignment="1" applyProtection="1">
      <alignment horizontal="left"/>
      <protection locked="0"/>
    </xf>
    <xf numFmtId="179" fontId="26" fillId="0" borderId="0" xfId="2" applyNumberFormat="1" applyFont="1" applyFill="1" applyBorder="1" applyAlignment="1" applyProtection="1">
      <alignment horizontal="center"/>
      <protection locked="0"/>
    </xf>
    <xf numFmtId="0" fontId="27" fillId="0" borderId="0" xfId="2" applyFont="1" applyFill="1" applyBorder="1" applyProtection="1">
      <protection locked="0"/>
    </xf>
    <xf numFmtId="0" fontId="23" fillId="0" borderId="0" xfId="3" applyFont="1" applyFill="1" applyBorder="1"/>
    <xf numFmtId="165" fontId="24" fillId="0" borderId="0" xfId="2" applyNumberFormat="1" applyFont="1" applyFill="1" applyBorder="1"/>
    <xf numFmtId="0" fontId="9" fillId="2" borderId="0" xfId="4" applyFont="1" applyFill="1"/>
    <xf numFmtId="0" fontId="31" fillId="0" borderId="0" xfId="0" applyFont="1"/>
    <xf numFmtId="0" fontId="0" fillId="0" borderId="0" xfId="0" applyAlignment="1">
      <alignment horizontal="left"/>
    </xf>
    <xf numFmtId="171" fontId="32" fillId="0" borderId="0" xfId="1" applyNumberFormat="1" applyFont="1" applyFill="1" applyBorder="1" applyAlignment="1">
      <alignment horizontal="right" vertical="center"/>
    </xf>
    <xf numFmtId="171" fontId="14" fillId="0" borderId="0" xfId="1" applyNumberFormat="1" applyFont="1" applyFill="1" applyBorder="1" applyAlignment="1">
      <alignment horizontal="right" vertical="center"/>
    </xf>
    <xf numFmtId="168" fontId="28" fillId="0" borderId="0" xfId="0" applyNumberFormat="1" applyFont="1" applyAlignment="1">
      <alignment horizontal="center"/>
    </xf>
    <xf numFmtId="177" fontId="16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68" fontId="14" fillId="0" borderId="0" xfId="5" applyNumberFormat="1" applyFont="1" applyFill="1" applyBorder="1" applyAlignment="1">
      <alignment vertical="center"/>
    </xf>
    <xf numFmtId="169" fontId="15" fillId="0" borderId="0" xfId="0" applyNumberFormat="1" applyFont="1"/>
    <xf numFmtId="0" fontId="9" fillId="0" borderId="0" xfId="4" applyFont="1" applyBorder="1"/>
    <xf numFmtId="0" fontId="9" fillId="0" borderId="0" xfId="4" applyFont="1" applyBorder="1" applyProtection="1">
      <protection locked="0"/>
    </xf>
    <xf numFmtId="0" fontId="6" fillId="0" borderId="0" xfId="4" applyFont="1" applyBorder="1"/>
    <xf numFmtId="0" fontId="2" fillId="0" borderId="0" xfId="4" applyFont="1" applyBorder="1"/>
    <xf numFmtId="165" fontId="23" fillId="0" borderId="0" xfId="4" applyNumberFormat="1" applyFont="1" applyBorder="1"/>
    <xf numFmtId="0" fontId="9" fillId="0" borderId="3" xfId="4" applyFont="1" applyBorder="1"/>
    <xf numFmtId="0" fontId="9" fillId="0" borderId="5" xfId="4" applyFont="1" applyBorder="1"/>
    <xf numFmtId="0" fontId="9" fillId="0" borderId="6" xfId="4" applyFont="1" applyBorder="1"/>
    <xf numFmtId="0" fontId="9" fillId="0" borderId="8" xfId="4" applyFont="1" applyBorder="1"/>
    <xf numFmtId="0" fontId="9" fillId="0" borderId="9" xfId="4" applyFont="1" applyBorder="1"/>
    <xf numFmtId="0" fontId="36" fillId="3" borderId="4" xfId="4" applyFont="1" applyFill="1" applyBorder="1"/>
    <xf numFmtId="0" fontId="36" fillId="3" borderId="2" xfId="4" applyFont="1" applyFill="1" applyBorder="1"/>
    <xf numFmtId="0" fontId="36" fillId="3" borderId="7" xfId="4" applyFont="1" applyFill="1" applyBorder="1"/>
    <xf numFmtId="0" fontId="36" fillId="3" borderId="5" xfId="4" applyFont="1" applyFill="1" applyBorder="1"/>
    <xf numFmtId="0" fontId="36" fillId="3" borderId="0" xfId="4" applyFont="1" applyFill="1" applyBorder="1"/>
    <xf numFmtId="0" fontId="36" fillId="3" borderId="8" xfId="4" applyFont="1" applyFill="1" applyBorder="1"/>
    <xf numFmtId="0" fontId="37" fillId="3" borderId="0" xfId="0" applyFont="1" applyFill="1" applyAlignment="1">
      <alignment horizontal="center" vertical="center"/>
    </xf>
    <xf numFmtId="0" fontId="37" fillId="3" borderId="8" xfId="0" applyFont="1" applyFill="1" applyBorder="1" applyAlignment="1">
      <alignment horizontal="center" vertical="center"/>
    </xf>
    <xf numFmtId="0" fontId="37" fillId="3" borderId="5" xfId="0" applyNumberFormat="1" applyFont="1" applyFill="1" applyBorder="1" applyAlignment="1">
      <alignment horizontal="center" vertical="center"/>
    </xf>
    <xf numFmtId="0" fontId="38" fillId="3" borderId="0" xfId="0" applyFont="1" applyFill="1" applyAlignment="1">
      <alignment horizontal="center" vertical="center"/>
    </xf>
    <xf numFmtId="0" fontId="38" fillId="3" borderId="8" xfId="0" applyFont="1" applyFill="1" applyBorder="1" applyAlignment="1">
      <alignment horizontal="center" vertical="center"/>
    </xf>
    <xf numFmtId="0" fontId="38" fillId="3" borderId="5" xfId="0" applyNumberFormat="1" applyFont="1" applyFill="1" applyBorder="1" applyAlignment="1">
      <alignment horizontal="center" vertical="center"/>
    </xf>
    <xf numFmtId="0" fontId="39" fillId="4" borderId="0" xfId="0" applyFont="1" applyFill="1" applyAlignment="1">
      <alignment horizontal="left"/>
    </xf>
    <xf numFmtId="0" fontId="39" fillId="4" borderId="0" xfId="0" applyNumberFormat="1" applyFont="1" applyFill="1" applyAlignment="1">
      <alignment horizontal="left"/>
    </xf>
    <xf numFmtId="0" fontId="40" fillId="0" borderId="0" xfId="4" applyNumberFormat="1" applyFont="1" applyBorder="1" applyAlignment="1">
      <alignment horizontal="right"/>
    </xf>
    <xf numFmtId="0" fontId="40" fillId="0" borderId="1" xfId="4" applyFont="1" applyBorder="1" applyProtection="1">
      <protection locked="0"/>
    </xf>
    <xf numFmtId="165" fontId="41" fillId="0" borderId="0" xfId="2" applyNumberFormat="1" applyFont="1" applyFill="1" applyBorder="1" applyProtection="1">
      <protection locked="0"/>
    </xf>
    <xf numFmtId="0" fontId="33" fillId="3" borderId="0" xfId="4" applyNumberFormat="1" applyFont="1" applyFill="1" applyBorder="1"/>
    <xf numFmtId="0" fontId="42" fillId="3" borderId="0" xfId="0" applyFont="1" applyFill="1" applyAlignment="1">
      <alignment horizontal="left"/>
    </xf>
    <xf numFmtId="0" fontId="42" fillId="3" borderId="0" xfId="0" applyNumberFormat="1" applyFont="1" applyFill="1" applyAlignment="1">
      <alignment horizontal="left"/>
    </xf>
    <xf numFmtId="0" fontId="36" fillId="3" borderId="0" xfId="0" applyFont="1" applyFill="1" applyAlignment="1">
      <alignment horizontal="left" vertical="top" wrapText="1"/>
    </xf>
    <xf numFmtId="0" fontId="36" fillId="3" borderId="0" xfId="0" applyNumberFormat="1" applyFont="1" applyFill="1" applyAlignment="1">
      <alignment horizontal="left" vertical="top" wrapText="1"/>
    </xf>
    <xf numFmtId="0" fontId="43" fillId="3" borderId="0" xfId="0" applyFont="1" applyFill="1" applyAlignment="1">
      <alignment horizontal="left"/>
    </xf>
    <xf numFmtId="0" fontId="35" fillId="3" borderId="0" xfId="6" applyNumberFormat="1" applyFill="1" applyAlignment="1">
      <alignment horizontal="left"/>
    </xf>
    <xf numFmtId="171" fontId="52" fillId="0" borderId="0" xfId="1" applyNumberFormat="1" applyFont="1" applyFill="1" applyBorder="1" applyAlignment="1">
      <alignment horizontal="right" vertical="center"/>
    </xf>
    <xf numFmtId="37" fontId="10" fillId="0" borderId="0" xfId="0" applyNumberFormat="1" applyFont="1" applyBorder="1" applyAlignment="1">
      <alignment vertical="center"/>
    </xf>
    <xf numFmtId="165" fontId="11" fillId="0" borderId="0" xfId="0" applyNumberFormat="1" applyFont="1" applyBorder="1" applyAlignment="1">
      <alignment vertical="center"/>
    </xf>
    <xf numFmtId="37" fontId="4" fillId="0" borderId="0" xfId="0" applyNumberFormat="1" applyFont="1" applyBorder="1" applyAlignment="1">
      <alignment vertical="center"/>
    </xf>
    <xf numFmtId="166" fontId="12" fillId="0" borderId="0" xfId="0" applyNumberFormat="1" applyFont="1" applyBorder="1" applyAlignment="1">
      <alignment horizontal="right"/>
    </xf>
    <xf numFmtId="167" fontId="12" fillId="0" borderId="0" xfId="0" applyNumberFormat="1" applyFont="1" applyBorder="1" applyAlignment="1">
      <alignment horizontal="right"/>
    </xf>
    <xf numFmtId="0" fontId="13" fillId="0" borderId="0" xfId="0" applyFont="1" applyBorder="1"/>
    <xf numFmtId="37" fontId="46" fillId="3" borderId="0" xfId="0" applyNumberFormat="1" applyFont="1" applyFill="1" applyBorder="1" applyAlignment="1">
      <alignment vertical="center"/>
    </xf>
    <xf numFmtId="166" fontId="46" fillId="3" borderId="0" xfId="0" applyNumberFormat="1" applyFont="1" applyFill="1" applyBorder="1" applyAlignment="1">
      <alignment horizontal="right"/>
    </xf>
    <xf numFmtId="0" fontId="47" fillId="3" borderId="0" xfId="0" applyFont="1" applyFill="1" applyBorder="1" applyAlignment="1">
      <alignment horizontal="right" vertical="center"/>
    </xf>
    <xf numFmtId="37" fontId="49" fillId="0" borderId="0" xfId="0" applyNumberFormat="1" applyFont="1" applyBorder="1" applyAlignment="1">
      <alignment vertical="center"/>
    </xf>
    <xf numFmtId="37" fontId="5" fillId="0" borderId="0" xfId="0" applyNumberFormat="1" applyFont="1" applyBorder="1" applyAlignment="1">
      <alignment vertical="center"/>
    </xf>
    <xf numFmtId="166" fontId="4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0" fontId="15" fillId="0" borderId="0" xfId="0" applyFont="1" applyBorder="1" applyAlignment="1">
      <alignment horizontal="left" indent="1"/>
    </xf>
    <xf numFmtId="0" fontId="14" fillId="0" borderId="0" xfId="0" applyFont="1" applyBorder="1" applyAlignment="1">
      <alignment horizontal="left" indent="1"/>
    </xf>
    <xf numFmtId="0" fontId="15" fillId="0" borderId="0" xfId="0" applyFont="1" applyBorder="1"/>
    <xf numFmtId="168" fontId="51" fillId="0" borderId="0" xfId="0" applyNumberFormat="1" applyFont="1" applyBorder="1" applyAlignment="1">
      <alignment horizontal="right"/>
    </xf>
    <xf numFmtId="168" fontId="14" fillId="0" borderId="0" xfId="0" applyNumberFormat="1" applyFont="1" applyBorder="1" applyAlignment="1">
      <alignment horizontal="right"/>
    </xf>
    <xf numFmtId="0" fontId="17" fillId="0" borderId="0" xfId="0" applyFont="1" applyBorder="1" applyAlignment="1">
      <alignment horizontal="left" indent="1"/>
    </xf>
    <xf numFmtId="168" fontId="12" fillId="0" borderId="0" xfId="1" applyNumberFormat="1" applyFont="1" applyFill="1" applyBorder="1" applyAlignment="1">
      <alignment horizontal="right"/>
    </xf>
    <xf numFmtId="168" fontId="12" fillId="0" borderId="0" xfId="0" applyNumberFormat="1" applyFont="1" applyBorder="1" applyAlignment="1">
      <alignment horizontal="right"/>
    </xf>
    <xf numFmtId="0" fontId="15" fillId="0" borderId="0" xfId="0" applyFont="1" applyBorder="1" applyAlignment="1">
      <alignment horizontal="center"/>
    </xf>
    <xf numFmtId="0" fontId="12" fillId="0" borderId="0" xfId="0" applyFont="1" applyBorder="1"/>
    <xf numFmtId="169" fontId="12" fillId="0" borderId="0" xfId="0" applyNumberFormat="1" applyFont="1" applyBorder="1"/>
    <xf numFmtId="0" fontId="19" fillId="0" borderId="0" xfId="0" applyFont="1" applyBorder="1"/>
    <xf numFmtId="0" fontId="14" fillId="0" borderId="0" xfId="0" applyFont="1" applyBorder="1" applyAlignment="1">
      <alignment horizontal="left"/>
    </xf>
    <xf numFmtId="0" fontId="18" fillId="0" borderId="0" xfId="0" applyFont="1" applyBorder="1" applyAlignment="1">
      <alignment horizontal="center"/>
    </xf>
    <xf numFmtId="170" fontId="14" fillId="0" borderId="0" xfId="0" applyNumberFormat="1" applyFont="1" applyBorder="1"/>
    <xf numFmtId="166" fontId="12" fillId="0" borderId="0" xfId="0" applyNumberFormat="1" applyFont="1" applyBorder="1" applyAlignment="1">
      <alignment horizontal="center"/>
    </xf>
    <xf numFmtId="168" fontId="14" fillId="0" borderId="0" xfId="0" applyNumberFormat="1" applyFont="1" applyBorder="1"/>
    <xf numFmtId="168" fontId="51" fillId="0" borderId="0" xfId="0" applyNumberFormat="1" applyFont="1" applyBorder="1"/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29" fillId="0" borderId="0" xfId="0" applyFont="1" applyBorder="1"/>
    <xf numFmtId="178" fontId="25" fillId="0" borderId="0" xfId="0" quotePrefix="1" applyNumberFormat="1" applyFont="1" applyBorder="1" applyAlignment="1">
      <alignment horizontal="right"/>
    </xf>
    <xf numFmtId="37" fontId="46" fillId="3" borderId="0" xfId="0" applyNumberFormat="1" applyFont="1" applyFill="1" applyBorder="1" applyAlignment="1">
      <alignment horizontal="center" vertical="center"/>
    </xf>
    <xf numFmtId="172" fontId="47" fillId="3" borderId="0" xfId="0" applyNumberFormat="1" applyFont="1" applyFill="1" applyBorder="1" applyAlignment="1">
      <alignment horizontal="centerContinuous"/>
    </xf>
    <xf numFmtId="172" fontId="46" fillId="3" borderId="0" xfId="0" applyNumberFormat="1" applyFont="1" applyFill="1" applyBorder="1" applyAlignment="1">
      <alignment horizontal="centerContinuous"/>
    </xf>
    <xf numFmtId="37" fontId="5" fillId="0" borderId="0" xfId="0" applyNumberFormat="1" applyFont="1" applyBorder="1" applyAlignment="1">
      <alignment horizontal="center" vertical="center"/>
    </xf>
    <xf numFmtId="168" fontId="28" fillId="0" borderId="0" xfId="0" applyNumberFormat="1" applyFont="1" applyBorder="1" applyAlignment="1">
      <alignment horizontal="center"/>
    </xf>
    <xf numFmtId="37" fontId="10" fillId="0" borderId="0" xfId="0" applyNumberFormat="1" applyFont="1" applyBorder="1" applyAlignment="1">
      <alignment horizontal="center" vertical="center"/>
    </xf>
    <xf numFmtId="0" fontId="22" fillId="0" borderId="0" xfId="0" applyFont="1" applyBorder="1" applyAlignment="1">
      <alignment horizontal="center"/>
    </xf>
    <xf numFmtId="177" fontId="51" fillId="0" borderId="0" xfId="0" applyNumberFormat="1" applyFont="1" applyBorder="1" applyAlignment="1">
      <alignment horizontal="center"/>
    </xf>
    <xf numFmtId="177" fontId="14" fillId="0" borderId="0" xfId="0" applyNumberFormat="1" applyFont="1" applyBorder="1" applyAlignment="1">
      <alignment horizontal="center"/>
    </xf>
    <xf numFmtId="170" fontId="17" fillId="0" borderId="0" xfId="0" applyNumberFormat="1" applyFont="1" applyBorder="1"/>
    <xf numFmtId="170" fontId="51" fillId="0" borderId="0" xfId="0" applyNumberFormat="1" applyFont="1" applyBorder="1"/>
    <xf numFmtId="0" fontId="18" fillId="0" borderId="0" xfId="0" quotePrefix="1" applyFont="1" applyBorder="1" applyAlignment="1">
      <alignment horizontal="center"/>
    </xf>
    <xf numFmtId="181" fontId="25" fillId="0" borderId="0" xfId="0" quotePrefix="1" applyNumberFormat="1" applyFont="1" applyBorder="1" applyAlignment="1">
      <alignment horizontal="right"/>
    </xf>
    <xf numFmtId="0" fontId="9" fillId="0" borderId="0" xfId="0" applyFont="1" applyBorder="1" applyAlignment="1">
      <alignment horizontal="left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/>
    </xf>
    <xf numFmtId="0" fontId="17" fillId="0" borderId="0" xfId="0" applyFont="1" applyBorder="1" applyAlignment="1">
      <alignment horizontal="centerContinuous" vertical="center"/>
    </xf>
    <xf numFmtId="0" fontId="29" fillId="0" borderId="0" xfId="0" applyFont="1" applyBorder="1" applyAlignment="1">
      <alignment horizontal="centerContinuous"/>
    </xf>
    <xf numFmtId="0" fontId="8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Continuous" vertical="center"/>
    </xf>
    <xf numFmtId="0" fontId="29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Continuous" vertical="center"/>
    </xf>
    <xf numFmtId="170" fontId="34" fillId="0" borderId="0" xfId="0" applyNumberFormat="1" applyFont="1" applyBorder="1" applyAlignment="1">
      <alignment horizontal="right"/>
    </xf>
    <xf numFmtId="175" fontId="14" fillId="0" borderId="0" xfId="0" applyNumberFormat="1" applyFont="1" applyBorder="1" applyAlignment="1">
      <alignment horizontal="right"/>
    </xf>
    <xf numFmtId="0" fontId="1" fillId="0" borderId="0" xfId="0" applyFont="1" applyBorder="1" applyAlignment="1">
      <alignment horizontal="center" vertical="center" textRotation="90"/>
    </xf>
    <xf numFmtId="174" fontId="14" fillId="0" borderId="0" xfId="5" applyNumberFormat="1" applyFont="1" applyFill="1" applyBorder="1" applyAlignment="1">
      <alignment vertical="center"/>
    </xf>
    <xf numFmtId="170" fontId="33" fillId="0" borderId="0" xfId="0" applyNumberFormat="1" applyFont="1" applyBorder="1" applyAlignment="1">
      <alignment horizontal="right"/>
    </xf>
    <xf numFmtId="170" fontId="14" fillId="0" borderId="0" xfId="0" applyNumberFormat="1" applyFont="1" applyBorder="1" applyAlignment="1">
      <alignment horizontal="right"/>
    </xf>
    <xf numFmtId="0" fontId="14" fillId="0" borderId="0" xfId="0" applyFont="1" applyBorder="1" applyAlignment="1">
      <alignment horizontal="right" vertical="center" textRotation="90"/>
    </xf>
    <xf numFmtId="171" fontId="14" fillId="0" borderId="0" xfId="5" applyNumberFormat="1" applyFont="1" applyFill="1" applyBorder="1" applyAlignment="1">
      <alignment horizontal="right" vertical="center"/>
    </xf>
    <xf numFmtId="169" fontId="21" fillId="0" borderId="0" xfId="0" applyNumberFormat="1" applyFont="1" applyBorder="1"/>
    <xf numFmtId="168" fontId="14" fillId="0" borderId="16" xfId="0" applyNumberFormat="1" applyFont="1" applyBorder="1" applyAlignment="1">
      <alignment horizontal="right"/>
    </xf>
    <xf numFmtId="168" fontId="17" fillId="0" borderId="17" xfId="5" applyNumberFormat="1" applyFont="1" applyFill="1" applyBorder="1" applyAlignment="1">
      <alignment vertical="center"/>
    </xf>
    <xf numFmtId="174" fontId="17" fillId="0" borderId="17" xfId="5" applyNumberFormat="1" applyFont="1" applyFill="1" applyBorder="1" applyAlignment="1">
      <alignment vertical="center"/>
    </xf>
    <xf numFmtId="171" fontId="17" fillId="0" borderId="17" xfId="5" applyNumberFormat="1" applyFont="1" applyFill="1" applyBorder="1" applyAlignment="1">
      <alignment horizontal="right" vertical="center"/>
    </xf>
    <xf numFmtId="168" fontId="15" fillId="0" borderId="15" xfId="0" applyNumberFormat="1" applyFont="1" applyBorder="1" applyAlignment="1">
      <alignment horizontal="right"/>
    </xf>
    <xf numFmtId="168" fontId="12" fillId="0" borderId="12" xfId="0" applyNumberFormat="1" applyFont="1" applyBorder="1" applyAlignment="1">
      <alignment horizontal="right"/>
    </xf>
    <xf numFmtId="168" fontId="51" fillId="0" borderId="12" xfId="0" applyNumberFormat="1" applyFont="1" applyBorder="1" applyAlignment="1">
      <alignment horizontal="right"/>
    </xf>
    <xf numFmtId="168" fontId="14" fillId="0" borderId="12" xfId="0" applyNumberFormat="1" applyFont="1" applyBorder="1"/>
    <xf numFmtId="0" fontId="44" fillId="3" borderId="0" xfId="0" applyNumberFormat="1" applyFont="1" applyFill="1" applyBorder="1" applyAlignment="1">
      <alignment horizontal="left" vertical="center"/>
    </xf>
    <xf numFmtId="0" fontId="44" fillId="3" borderId="0" xfId="0" applyFont="1" applyFill="1" applyBorder="1" applyAlignment="1">
      <alignment horizontal="left" vertical="center"/>
    </xf>
    <xf numFmtId="166" fontId="12" fillId="0" borderId="0" xfId="0" applyNumberFormat="1" applyFont="1" applyBorder="1" applyAlignment="1">
      <alignment horizontal="right" vertical="center"/>
    </xf>
    <xf numFmtId="167" fontId="17" fillId="0" borderId="0" xfId="0" applyNumberFormat="1" applyFont="1" applyBorder="1" applyAlignment="1">
      <alignment horizontal="right" vertical="center"/>
    </xf>
    <xf numFmtId="171" fontId="14" fillId="0" borderId="0" xfId="0" applyNumberFormat="1" applyFont="1" applyBorder="1" applyAlignment="1">
      <alignment horizontal="right"/>
    </xf>
    <xf numFmtId="171" fontId="51" fillId="0" borderId="0" xfId="0" applyNumberFormat="1" applyFont="1" applyBorder="1" applyAlignment="1">
      <alignment horizontal="right"/>
    </xf>
    <xf numFmtId="176" fontId="14" fillId="0" borderId="0" xfId="0" applyNumberFormat="1" applyFont="1" applyBorder="1" applyAlignment="1">
      <alignment horizontal="right"/>
    </xf>
    <xf numFmtId="176" fontId="51" fillId="0" borderId="0" xfId="0" applyNumberFormat="1" applyFont="1" applyBorder="1" applyAlignment="1">
      <alignment horizontal="right"/>
    </xf>
    <xf numFmtId="0" fontId="17" fillId="0" borderId="0" xfId="0" applyFont="1" applyBorder="1" applyAlignment="1">
      <alignment horizontal="left"/>
    </xf>
    <xf numFmtId="173" fontId="15" fillId="0" borderId="0" xfId="1" applyNumberFormat="1" applyFont="1" applyFill="1" applyBorder="1"/>
    <xf numFmtId="168" fontId="28" fillId="0" borderId="0" xfId="0" applyNumberFormat="1" applyFont="1" applyBorder="1" applyAlignment="1">
      <alignment horizontal="centerContinuous"/>
    </xf>
    <xf numFmtId="166" fontId="28" fillId="0" borderId="0" xfId="0" applyNumberFormat="1" applyFont="1" applyBorder="1" applyAlignment="1">
      <alignment horizontal="centerContinuous"/>
    </xf>
    <xf numFmtId="180" fontId="51" fillId="0" borderId="0" xfId="1" applyNumberFormat="1" applyFont="1" applyFill="1" applyBorder="1" applyAlignment="1">
      <alignment horizontal="centerContinuous"/>
    </xf>
    <xf numFmtId="171" fontId="51" fillId="0" borderId="0" xfId="1" applyNumberFormat="1" applyFont="1" applyFill="1" applyBorder="1" applyAlignment="1">
      <alignment horizontal="center"/>
    </xf>
    <xf numFmtId="176" fontId="32" fillId="0" borderId="0" xfId="0" applyNumberFormat="1" applyFont="1" applyBorder="1" applyAlignment="1">
      <alignment horizontal="right"/>
    </xf>
    <xf numFmtId="174" fontId="14" fillId="0" borderId="0" xfId="0" applyNumberFormat="1" applyFont="1" applyBorder="1"/>
    <xf numFmtId="174" fontId="51" fillId="0" borderId="0" xfId="0" applyNumberFormat="1" applyFont="1" applyBorder="1"/>
    <xf numFmtId="171" fontId="14" fillId="0" borderId="0" xfId="1" applyNumberFormat="1" applyFont="1" applyFill="1" applyBorder="1" applyAlignment="1">
      <alignment horizontal="right"/>
    </xf>
    <xf numFmtId="0" fontId="15" fillId="0" borderId="0" xfId="0" applyFont="1" applyBorder="1" applyAlignment="1">
      <alignment horizontal="left"/>
    </xf>
    <xf numFmtId="0" fontId="45" fillId="3" borderId="0" xfId="6" applyNumberFormat="1" applyFont="1" applyFill="1" applyBorder="1" applyAlignment="1">
      <alignment horizontal="center"/>
    </xf>
    <xf numFmtId="0" fontId="45" fillId="3" borderId="0" xfId="0" applyFont="1" applyFill="1" applyBorder="1" applyAlignment="1">
      <alignment horizontal="center"/>
    </xf>
    <xf numFmtId="166" fontId="12" fillId="0" borderId="10" xfId="0" applyNumberFormat="1" applyFont="1" applyBorder="1" applyAlignment="1">
      <alignment horizontal="right"/>
    </xf>
    <xf numFmtId="37" fontId="10" fillId="0" borderId="10" xfId="0" applyNumberFormat="1" applyFont="1" applyBorder="1" applyAlignment="1">
      <alignment vertical="center"/>
    </xf>
    <xf numFmtId="168" fontId="51" fillId="0" borderId="10" xfId="0" applyNumberFormat="1" applyFont="1" applyBorder="1" applyAlignment="1">
      <alignment horizontal="right"/>
    </xf>
    <xf numFmtId="168" fontId="14" fillId="0" borderId="10" xfId="0" applyNumberFormat="1" applyFont="1" applyBorder="1" applyAlignment="1">
      <alignment horizontal="right"/>
    </xf>
    <xf numFmtId="168" fontId="15" fillId="0" borderId="10" xfId="0" applyNumberFormat="1" applyFont="1" applyBorder="1" applyAlignment="1">
      <alignment horizontal="right"/>
    </xf>
    <xf numFmtId="168" fontId="17" fillId="0" borderId="21" xfId="0" applyNumberFormat="1" applyFont="1" applyBorder="1"/>
    <xf numFmtId="168" fontId="14" fillId="0" borderId="11" xfId="0" applyNumberFormat="1" applyFont="1" applyBorder="1" applyAlignment="1">
      <alignment horizontal="right"/>
    </xf>
    <xf numFmtId="168" fontId="17" fillId="0" borderId="19" xfId="0" applyNumberFormat="1" applyFont="1" applyBorder="1"/>
    <xf numFmtId="168" fontId="51" fillId="0" borderId="18" xfId="0" applyNumberFormat="1" applyFont="1" applyBorder="1"/>
    <xf numFmtId="168" fontId="14" fillId="0" borderId="11" xfId="0" applyNumberFormat="1" applyFont="1" applyBorder="1"/>
    <xf numFmtId="168" fontId="14" fillId="0" borderId="10" xfId="0" applyNumberFormat="1" applyFont="1" applyBorder="1"/>
    <xf numFmtId="176" fontId="32" fillId="0" borderId="10" xfId="0" applyNumberFormat="1" applyFont="1" applyBorder="1" applyAlignment="1">
      <alignment horizontal="right"/>
    </xf>
    <xf numFmtId="168" fontId="14" fillId="0" borderId="21" xfId="0" applyNumberFormat="1" applyFont="1" applyBorder="1"/>
    <xf numFmtId="176" fontId="32" fillId="0" borderId="21" xfId="0" applyNumberFormat="1" applyFont="1" applyBorder="1" applyAlignment="1">
      <alignment horizontal="right"/>
    </xf>
    <xf numFmtId="174" fontId="14" fillId="0" borderId="19" xfId="0" applyNumberFormat="1" applyFont="1" applyBorder="1"/>
    <xf numFmtId="174" fontId="14" fillId="0" borderId="10" xfId="0" applyNumberFormat="1" applyFont="1" applyBorder="1"/>
    <xf numFmtId="171" fontId="14" fillId="0" borderId="21" xfId="0" applyNumberFormat="1" applyFont="1" applyBorder="1" applyAlignment="1">
      <alignment horizontal="right"/>
    </xf>
    <xf numFmtId="171" fontId="32" fillId="0" borderId="20" xfId="1" applyNumberFormat="1" applyFont="1" applyFill="1" applyBorder="1" applyAlignment="1">
      <alignment horizontal="right" vertical="center"/>
    </xf>
    <xf numFmtId="168" fontId="14" fillId="0" borderId="13" xfId="5" applyNumberFormat="1" applyFont="1" applyFill="1" applyBorder="1" applyAlignment="1">
      <alignment vertical="center"/>
    </xf>
    <xf numFmtId="168" fontId="14" fillId="0" borderId="14" xfId="5" applyNumberFormat="1" applyFont="1" applyFill="1" applyBorder="1" applyAlignment="1">
      <alignment vertical="center"/>
    </xf>
    <xf numFmtId="168" fontId="14" fillId="0" borderId="10" xfId="5" applyNumberFormat="1" applyFont="1" applyFill="1" applyBorder="1" applyAlignment="1">
      <alignment vertical="center"/>
    </xf>
    <xf numFmtId="174" fontId="14" fillId="0" borderId="13" xfId="5" applyNumberFormat="1" applyFont="1" applyFill="1" applyBorder="1" applyAlignment="1">
      <alignment vertical="center"/>
    </xf>
    <xf numFmtId="174" fontId="14" fillId="0" borderId="14" xfId="5" applyNumberFormat="1" applyFont="1" applyFill="1" applyBorder="1" applyAlignment="1">
      <alignment vertical="center"/>
    </xf>
    <xf numFmtId="171" fontId="14" fillId="0" borderId="13" xfId="5" applyNumberFormat="1" applyFont="1" applyFill="1" applyBorder="1" applyAlignment="1">
      <alignment horizontal="right" vertical="center"/>
    </xf>
    <xf numFmtId="171" fontId="14" fillId="0" borderId="14" xfId="5" applyNumberFormat="1" applyFont="1" applyFill="1" applyBorder="1" applyAlignment="1">
      <alignment horizontal="right" vertical="center"/>
    </xf>
  </cellXfs>
  <cellStyles count="7">
    <cellStyle name="Comma" xfId="5" builtinId="3"/>
    <cellStyle name="Hyperlink" xfId="6" builtinId="8"/>
    <cellStyle name="Hyperlink 2" xfId="2" xr:uid="{AB6B3A7D-3778-4F12-89C6-854994145915}"/>
    <cellStyle name="Hyperlink 2 2" xfId="3" xr:uid="{68C7A1A0-E6BF-4680-81F4-BC0E6FC46C33}"/>
    <cellStyle name="Normal" xfId="0" builtinId="0"/>
    <cellStyle name="Normal 2 2 2" xfId="4" xr:uid="{78B9DE1D-532C-4950-9B15-A4A33EAE21E4}"/>
    <cellStyle name="Percent" xfId="1" builtinId="5"/>
  </cellStyles>
  <dxfs count="1">
    <dxf>
      <font>
        <b/>
        <i val="0"/>
        <color theme="0"/>
      </font>
      <fill>
        <patternFill>
          <fgColor auto="1"/>
          <bgColor rgb="FFFA621C"/>
        </patternFill>
      </fill>
    </dxf>
  </dxfs>
  <tableStyles count="0" defaultTableStyle="TableStyleMedium2" defaultPivotStyle="PivotStyleLight16"/>
  <colors>
    <mruColors>
      <color rgb="FFC328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9BBDBED5-7390-4ADB-85DD-2F3F5CB07DAC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b0d3feda-4992-43a7-9c49-3c37fc84f828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zaighamali.github.io/zaighamali.github.io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szaighamali.github.io/zaighamali.github.i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67E82-6292-412E-AEF3-F15FD7891CF9}">
  <sheetPr>
    <pageSetUpPr fitToPage="1"/>
  </sheetPr>
  <dimension ref="A1:O40"/>
  <sheetViews>
    <sheetView showGridLines="0" tabSelected="1" zoomScaleNormal="100" zoomScaleSheetLayoutView="85" workbookViewId="0">
      <selection activeCell="C11" sqref="C11:L11"/>
    </sheetView>
  </sheetViews>
  <sheetFormatPr defaultColWidth="9.109375" defaultRowHeight="19.5" customHeight="1" x14ac:dyDescent="0.35"/>
  <cols>
    <col min="1" max="1" width="4.6640625" style="7" customWidth="1"/>
    <col min="2" max="2" width="4.88671875" style="7" customWidth="1"/>
    <col min="3" max="3" width="36.6640625" style="7" customWidth="1"/>
    <col min="4" max="11" width="10.6640625" style="7" customWidth="1"/>
    <col min="12" max="12" width="26.6640625" style="7" customWidth="1"/>
    <col min="13" max="13" width="10.6640625" style="7" customWidth="1"/>
    <col min="14" max="14" width="4.88671875" style="7" customWidth="1"/>
    <col min="15" max="15" width="11" style="7" customWidth="1"/>
    <col min="16" max="16384" width="9.109375" style="7"/>
  </cols>
  <sheetData>
    <row r="1" spans="1:14" ht="19.5" customHeight="1" thickBot="1" x14ac:dyDescent="0.4">
      <c r="A1" s="14"/>
    </row>
    <row r="2" spans="1:14" ht="19.5" customHeight="1" thickTop="1" x14ac:dyDescent="0.35">
      <c r="B2" s="35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7"/>
    </row>
    <row r="3" spans="1:14" ht="19.5" customHeight="1" x14ac:dyDescent="0.35">
      <c r="B3" s="38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40"/>
    </row>
    <row r="4" spans="1:14" ht="40.799999999999997" x14ac:dyDescent="0.35">
      <c r="B4" s="43" t="s">
        <v>51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/>
    </row>
    <row r="5" spans="1:14" ht="19.5" customHeight="1" x14ac:dyDescent="0.35">
      <c r="B5" s="38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40"/>
    </row>
    <row r="6" spans="1:14" ht="19.5" customHeight="1" x14ac:dyDescent="0.35">
      <c r="B6" s="46" t="s">
        <v>52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5"/>
    </row>
    <row r="7" spans="1:14" ht="19.5" customHeight="1" x14ac:dyDescent="0.35"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40"/>
    </row>
    <row r="8" spans="1:14" ht="19.5" customHeight="1" x14ac:dyDescent="0.35">
      <c r="B8" s="38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40"/>
    </row>
    <row r="9" spans="1:14" ht="19.5" customHeight="1" x14ac:dyDescent="0.35"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40"/>
    </row>
    <row r="10" spans="1:14" ht="19.5" customHeight="1" x14ac:dyDescent="0.35">
      <c r="B10" s="31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33"/>
    </row>
    <row r="11" spans="1:14" ht="28.5" customHeight="1" x14ac:dyDescent="0.65">
      <c r="B11" s="31"/>
      <c r="C11" s="48" t="s">
        <v>27</v>
      </c>
      <c r="D11" s="47"/>
      <c r="E11" s="47"/>
      <c r="F11" s="47"/>
      <c r="G11" s="47"/>
      <c r="H11" s="47"/>
      <c r="I11" s="47"/>
      <c r="J11" s="47"/>
      <c r="K11" s="47"/>
      <c r="L11" s="47"/>
      <c r="M11" s="49" t="s">
        <v>0</v>
      </c>
      <c r="N11" s="33"/>
    </row>
    <row r="12" spans="1:14" ht="19.5" customHeight="1" x14ac:dyDescent="0.35">
      <c r="B12" s="31"/>
      <c r="C12" s="26"/>
      <c r="D12" s="25"/>
      <c r="E12" s="25"/>
      <c r="F12" s="25"/>
      <c r="G12" s="25"/>
      <c r="H12" s="25"/>
      <c r="I12" s="25"/>
      <c r="J12" s="25"/>
      <c r="K12" s="27"/>
      <c r="L12" s="25"/>
      <c r="M12" s="25"/>
      <c r="N12" s="33"/>
    </row>
    <row r="13" spans="1:14" ht="19.5" customHeight="1" x14ac:dyDescent="0.5">
      <c r="B13" s="31"/>
      <c r="C13" s="50" t="s">
        <v>1</v>
      </c>
      <c r="D13" s="28"/>
      <c r="E13" s="28"/>
      <c r="F13" s="28"/>
      <c r="G13" s="28"/>
      <c r="H13" s="25"/>
      <c r="I13" s="25"/>
      <c r="J13" s="25"/>
      <c r="K13" s="27"/>
      <c r="L13" s="25"/>
      <c r="M13" s="25"/>
      <c r="N13" s="33"/>
    </row>
    <row r="14" spans="1:14" ht="19.5" customHeight="1" x14ac:dyDescent="0.35">
      <c r="B14" s="31"/>
      <c r="C14" s="25"/>
      <c r="D14" s="28"/>
      <c r="E14" s="28"/>
      <c r="F14" s="28"/>
      <c r="G14" s="28"/>
      <c r="H14" s="25"/>
      <c r="I14" s="25"/>
      <c r="J14" s="25"/>
      <c r="K14" s="27"/>
      <c r="L14" s="25"/>
      <c r="M14" s="25"/>
      <c r="N14" s="33"/>
    </row>
    <row r="15" spans="1:14" ht="19.5" customHeight="1" x14ac:dyDescent="0.4">
      <c r="B15" s="31"/>
      <c r="C15" s="51" t="s">
        <v>2</v>
      </c>
      <c r="D15" s="28"/>
      <c r="E15" s="28"/>
      <c r="F15" s="28"/>
      <c r="G15" s="28"/>
      <c r="H15" s="9"/>
      <c r="I15" s="25"/>
      <c r="J15" s="25"/>
      <c r="K15" s="25"/>
      <c r="L15" s="25"/>
      <c r="M15" s="10"/>
      <c r="N15" s="33"/>
    </row>
    <row r="16" spans="1:14" ht="19.5" customHeight="1" x14ac:dyDescent="0.4">
      <c r="B16" s="31"/>
      <c r="C16" s="8"/>
      <c r="D16" s="28"/>
      <c r="E16" s="28"/>
      <c r="F16" s="28"/>
      <c r="G16" s="28"/>
      <c r="H16" s="9"/>
      <c r="I16" s="25"/>
      <c r="J16" s="25"/>
      <c r="K16" s="25"/>
      <c r="L16" s="25"/>
      <c r="M16" s="10"/>
      <c r="N16" s="33"/>
    </row>
    <row r="17" spans="2:14" ht="19.5" customHeight="1" x14ac:dyDescent="0.4">
      <c r="B17" s="31"/>
      <c r="C17" s="28"/>
      <c r="D17" s="28"/>
      <c r="E17" s="28"/>
      <c r="F17" s="28"/>
      <c r="G17" s="28"/>
      <c r="H17" s="9"/>
      <c r="I17" s="25"/>
      <c r="J17" s="25"/>
      <c r="K17" s="25"/>
      <c r="L17" s="25"/>
      <c r="M17" s="10"/>
      <c r="N17" s="33"/>
    </row>
    <row r="18" spans="2:14" ht="19.5" customHeight="1" x14ac:dyDescent="0.4">
      <c r="B18" s="31"/>
      <c r="C18" s="28"/>
      <c r="D18" s="28"/>
      <c r="E18" s="28"/>
      <c r="F18" s="28"/>
      <c r="G18" s="28"/>
      <c r="H18" s="9"/>
      <c r="I18" s="25"/>
      <c r="J18" s="25"/>
      <c r="K18" s="25"/>
      <c r="L18" s="9"/>
      <c r="M18" s="10"/>
      <c r="N18" s="33"/>
    </row>
    <row r="19" spans="2:14" ht="19.5" customHeight="1" x14ac:dyDescent="0.4">
      <c r="B19" s="31"/>
      <c r="C19" s="28"/>
      <c r="D19" s="28"/>
      <c r="E19" s="28"/>
      <c r="F19" s="28"/>
      <c r="G19" s="28"/>
      <c r="H19" s="9"/>
      <c r="I19" s="25"/>
      <c r="J19" s="25"/>
      <c r="K19" s="25"/>
      <c r="L19" s="9"/>
      <c r="M19" s="10"/>
      <c r="N19" s="33"/>
    </row>
    <row r="20" spans="2:14" ht="19.5" customHeight="1" x14ac:dyDescent="0.4">
      <c r="B20" s="31"/>
      <c r="C20" s="11"/>
      <c r="D20" s="28"/>
      <c r="E20" s="28"/>
      <c r="F20" s="28"/>
      <c r="G20" s="28"/>
      <c r="H20" s="9"/>
      <c r="I20" s="25"/>
      <c r="J20" s="25"/>
      <c r="K20" s="25"/>
      <c r="L20" s="9"/>
      <c r="M20" s="10"/>
      <c r="N20" s="33"/>
    </row>
    <row r="21" spans="2:14" ht="19.5" customHeight="1" x14ac:dyDescent="0.4">
      <c r="B21" s="31"/>
      <c r="C21" s="11"/>
      <c r="D21" s="28"/>
      <c r="E21" s="28"/>
      <c r="F21" s="28"/>
      <c r="G21" s="28"/>
      <c r="H21" s="9"/>
      <c r="I21" s="25"/>
      <c r="J21" s="25"/>
      <c r="K21" s="25"/>
      <c r="L21" s="9"/>
      <c r="M21" s="10"/>
      <c r="N21" s="33"/>
    </row>
    <row r="22" spans="2:14" ht="19.5" customHeight="1" x14ac:dyDescent="0.4">
      <c r="B22" s="31"/>
      <c r="C22" s="11"/>
      <c r="D22" s="28"/>
      <c r="E22" s="28"/>
      <c r="F22" s="28"/>
      <c r="G22" s="28"/>
      <c r="H22" s="9"/>
      <c r="I22" s="25"/>
      <c r="J22" s="25"/>
      <c r="K22" s="25"/>
      <c r="L22" s="9"/>
      <c r="M22" s="10"/>
      <c r="N22" s="33"/>
    </row>
    <row r="23" spans="2:14" ht="19.5" customHeight="1" x14ac:dyDescent="0.4">
      <c r="B23" s="31"/>
      <c r="C23" s="11"/>
      <c r="D23" s="28"/>
      <c r="E23" s="28"/>
      <c r="F23" s="28"/>
      <c r="G23" s="28"/>
      <c r="H23" s="25"/>
      <c r="I23" s="25"/>
      <c r="J23" s="25"/>
      <c r="K23" s="25"/>
      <c r="L23" s="25"/>
      <c r="M23" s="25"/>
      <c r="N23" s="33"/>
    </row>
    <row r="24" spans="2:14" ht="19.5" customHeight="1" x14ac:dyDescent="0.4">
      <c r="B24" s="31"/>
      <c r="C24" s="11"/>
      <c r="D24" s="28"/>
      <c r="E24" s="28"/>
      <c r="F24" s="28"/>
      <c r="G24" s="28"/>
      <c r="H24" s="25"/>
      <c r="I24" s="25"/>
      <c r="J24" s="25"/>
      <c r="K24" s="25"/>
      <c r="L24" s="25"/>
      <c r="M24" s="25"/>
      <c r="N24" s="33"/>
    </row>
    <row r="25" spans="2:14" ht="19.5" customHeight="1" x14ac:dyDescent="0.4">
      <c r="B25" s="31"/>
      <c r="C25" s="11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33"/>
    </row>
    <row r="26" spans="2:14" ht="19.5" customHeight="1" x14ac:dyDescent="0.4">
      <c r="B26" s="31"/>
      <c r="C26" s="29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33"/>
    </row>
    <row r="27" spans="2:14" ht="19.5" customHeight="1" x14ac:dyDescent="0.4">
      <c r="B27" s="31"/>
      <c r="C27" s="29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33"/>
    </row>
    <row r="28" spans="2:14" ht="19.5" customHeight="1" x14ac:dyDescent="0.4">
      <c r="B28" s="31"/>
      <c r="C28" s="13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33"/>
    </row>
    <row r="29" spans="2:14" ht="19.5" customHeight="1" x14ac:dyDescent="0.4">
      <c r="B29" s="31"/>
      <c r="C29" s="12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33"/>
    </row>
    <row r="30" spans="2:14" ht="19.5" customHeight="1" x14ac:dyDescent="0.4">
      <c r="B30" s="31"/>
      <c r="C30" s="12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33"/>
    </row>
    <row r="31" spans="2:14" ht="19.5" customHeight="1" x14ac:dyDescent="0.35">
      <c r="B31" s="31"/>
      <c r="C31" s="54" t="s">
        <v>53</v>
      </c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33"/>
    </row>
    <row r="32" spans="2:14" ht="19.5" customHeight="1" x14ac:dyDescent="0.35">
      <c r="B32" s="31"/>
      <c r="C32" s="56" t="s">
        <v>54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33"/>
    </row>
    <row r="33" spans="2:15" ht="19.5" customHeight="1" x14ac:dyDescent="0.35">
      <c r="B33" s="31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33"/>
    </row>
    <row r="34" spans="2:15" ht="19.5" customHeight="1" x14ac:dyDescent="0.35">
      <c r="B34" s="31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33"/>
    </row>
    <row r="35" spans="2:15" ht="19.5" customHeight="1" x14ac:dyDescent="0.35">
      <c r="B35" s="31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33"/>
    </row>
    <row r="36" spans="2:15" ht="19.5" customHeight="1" x14ac:dyDescent="0.35">
      <c r="B36" s="31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33"/>
    </row>
    <row r="37" spans="2:15" ht="19.5" customHeight="1" x14ac:dyDescent="0.35">
      <c r="B37" s="31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33"/>
    </row>
    <row r="38" spans="2:15" ht="19.5" customHeight="1" x14ac:dyDescent="0.35">
      <c r="B38" s="31"/>
      <c r="C38" s="58" t="s">
        <v>55</v>
      </c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33"/>
    </row>
    <row r="39" spans="2:15" ht="19.5" customHeight="1" thickBot="1" x14ac:dyDescent="0.4">
      <c r="B39" s="32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4" t="s">
        <v>22</v>
      </c>
    </row>
    <row r="40" spans="2:15" ht="19.5" customHeight="1" thickTop="1" x14ac:dyDescent="0.35">
      <c r="O40" s="7" t="s">
        <v>22</v>
      </c>
    </row>
  </sheetData>
  <mergeCells count="6">
    <mergeCell ref="B4:N4"/>
    <mergeCell ref="B6:N6"/>
    <mergeCell ref="C11:L11"/>
    <mergeCell ref="C31:M31"/>
    <mergeCell ref="C32:M36"/>
    <mergeCell ref="C38:M38"/>
  </mergeCells>
  <conditionalFormatting sqref="M15:M17">
    <cfRule type="expression" dxfId="0" priority="3">
      <formula>M15=1</formula>
    </cfRule>
  </conditionalFormatting>
  <hyperlinks>
    <hyperlink ref="C15" location="Model!A1" tooltip="Model" display="Model" xr:uid="{C29A0287-F5EF-45CB-9D0C-6D6A3B85D777}"/>
    <hyperlink ref="C38" r:id="rId1" tooltip="Zaigham Ali — Portfolio" xr:uid="{BA22E7BA-1082-4EE1-B265-AFF7BD431DF3}"/>
  </hyperlinks>
  <printOptions horizontalCentered="1" verticalCentered="1"/>
  <pageMargins left="0.31496062992125984" right="0.31496062992125984" top="0.31496062992125984" bottom="0.31496062992125984" header="0.31496062992125984" footer="0.31496062992125984"/>
  <pageSetup scale="77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Q112"/>
  <sheetViews>
    <sheetView showGridLines="0" zoomScaleNormal="100" zoomScaleSheetLayoutView="105" workbookViewId="0">
      <pane ySplit="1" topLeftCell="A2" activePane="bottomLeft" state="frozen"/>
      <selection activeCell="D26" sqref="D26"/>
      <selection pane="bottomLeft" activeCell="J7" sqref="J7"/>
    </sheetView>
  </sheetViews>
  <sheetFormatPr defaultColWidth="9.109375" defaultRowHeight="15" customHeight="1" outlineLevelRow="1" x14ac:dyDescent="0.35"/>
  <cols>
    <col min="1" max="1" width="9.109375" style="6"/>
    <col min="2" max="2" width="2.6640625" style="6" customWidth="1"/>
    <col min="3" max="16" width="9.6640625" style="6" customWidth="1"/>
    <col min="17" max="17" width="9.109375" style="6" customWidth="1"/>
    <col min="18" max="16384" width="9.109375" style="6"/>
  </cols>
  <sheetData>
    <row r="1" spans="1:17" ht="50.1" customHeight="1" x14ac:dyDescent="0.35">
      <c r="A1" s="65"/>
      <c r="B1" s="136" t="s">
        <v>56</v>
      </c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</row>
    <row r="2" spans="1:17" s="1" customFormat="1" ht="15" customHeight="1" x14ac:dyDescent="0.35">
      <c r="A2" s="60"/>
      <c r="B2" s="61"/>
      <c r="C2" s="62"/>
      <c r="D2" s="63"/>
      <c r="E2" s="63"/>
      <c r="F2" s="63"/>
      <c r="G2" s="63"/>
      <c r="H2" s="63"/>
      <c r="I2" s="63"/>
      <c r="J2" s="63"/>
      <c r="K2" s="64"/>
      <c r="L2" s="64"/>
      <c r="M2" s="64"/>
      <c r="N2" s="64"/>
      <c r="O2" s="64"/>
      <c r="P2" s="64"/>
      <c r="Q2" s="4"/>
    </row>
    <row r="3" spans="1:17" s="1" customFormat="1" ht="15" customHeight="1" x14ac:dyDescent="0.4">
      <c r="A3" s="65" t="s">
        <v>22</v>
      </c>
      <c r="B3" s="66" t="s">
        <v>9</v>
      </c>
      <c r="C3" s="66"/>
      <c r="D3" s="66"/>
      <c r="E3" s="66"/>
      <c r="F3" s="67"/>
      <c r="G3" s="67"/>
      <c r="H3" s="67"/>
      <c r="I3" s="67"/>
      <c r="J3" s="67"/>
      <c r="K3" s="67"/>
      <c r="L3" s="67"/>
      <c r="M3" s="67"/>
      <c r="N3" s="67"/>
      <c r="O3" s="67"/>
      <c r="P3" s="68"/>
    </row>
    <row r="4" spans="1:17" s="1" customFormat="1" ht="15" customHeight="1" outlineLevel="1" x14ac:dyDescent="0.35">
      <c r="A4" s="65"/>
      <c r="B4" s="69"/>
      <c r="C4" s="62"/>
      <c r="D4" s="70"/>
      <c r="E4" s="70"/>
      <c r="F4" s="71"/>
      <c r="G4" s="71"/>
      <c r="H4" s="71"/>
      <c r="I4" s="71"/>
      <c r="J4" s="71"/>
      <c r="K4" s="71"/>
      <c r="L4" s="71"/>
      <c r="M4" s="71"/>
      <c r="N4" s="71"/>
      <c r="O4" s="71"/>
      <c r="P4" s="72"/>
    </row>
    <row r="5" spans="1:17" s="1" customFormat="1" ht="15" customHeight="1" outlineLevel="1" x14ac:dyDescent="0.35">
      <c r="A5" s="60"/>
      <c r="B5" s="61" t="s">
        <v>3</v>
      </c>
      <c r="C5" s="62"/>
      <c r="D5" s="63"/>
      <c r="E5" s="63"/>
      <c r="F5" s="71"/>
      <c r="G5" s="60"/>
      <c r="H5" s="138">
        <f t="shared" ref="H5:I5" si="0">I5-1</f>
        <v>2020</v>
      </c>
      <c r="I5" s="138">
        <f t="shared" si="0"/>
        <v>2021</v>
      </c>
      <c r="J5" s="138">
        <f>K5-1</f>
        <v>2022</v>
      </c>
      <c r="K5" s="139">
        <f>G48</f>
        <v>2023</v>
      </c>
      <c r="L5" s="139">
        <f>K5+1</f>
        <v>2024</v>
      </c>
      <c r="M5" s="139">
        <f t="shared" ref="M5:O5" si="1">L5+1</f>
        <v>2025</v>
      </c>
      <c r="N5" s="139">
        <f t="shared" si="1"/>
        <v>2026</v>
      </c>
      <c r="O5" s="139">
        <f t="shared" si="1"/>
        <v>2027</v>
      </c>
      <c r="P5" s="139" t="s">
        <v>11</v>
      </c>
    </row>
    <row r="6" spans="1:17" s="1" customFormat="1" ht="15" customHeight="1" outlineLevel="1" x14ac:dyDescent="0.35">
      <c r="A6" s="60"/>
      <c r="B6" s="61"/>
      <c r="C6" s="62"/>
      <c r="D6" s="63"/>
      <c r="E6" s="63"/>
      <c r="F6" s="71"/>
      <c r="G6" s="60"/>
      <c r="H6" s="157"/>
      <c r="I6" s="157"/>
      <c r="J6" s="157"/>
      <c r="K6" s="158"/>
      <c r="L6" s="158"/>
      <c r="M6" s="158"/>
      <c r="N6" s="158"/>
      <c r="O6" s="158"/>
      <c r="P6" s="158"/>
    </row>
    <row r="7" spans="1:17" s="1" customFormat="1" ht="15" customHeight="1" outlineLevel="1" x14ac:dyDescent="0.35">
      <c r="A7" s="60"/>
      <c r="B7" s="61"/>
      <c r="C7" s="62"/>
      <c r="D7" s="63"/>
      <c r="E7" s="63"/>
      <c r="F7" s="71"/>
      <c r="G7" s="60"/>
      <c r="H7" s="63"/>
      <c r="I7" s="63"/>
      <c r="J7" s="63"/>
      <c r="K7" s="60"/>
      <c r="L7" s="60"/>
      <c r="M7" s="60"/>
      <c r="N7" s="60"/>
      <c r="O7" s="60"/>
      <c r="P7" s="60"/>
    </row>
    <row r="8" spans="1:17" s="1" customFormat="1" ht="15" customHeight="1" outlineLevel="1" x14ac:dyDescent="0.35">
      <c r="A8" s="60"/>
      <c r="B8" s="60"/>
      <c r="C8" s="73" t="s">
        <v>34</v>
      </c>
      <c r="D8" s="74"/>
      <c r="E8" s="63"/>
      <c r="F8" s="71"/>
      <c r="G8" s="60"/>
      <c r="H8" s="60"/>
      <c r="I8" s="63"/>
      <c r="J8" s="63"/>
      <c r="K8" s="60"/>
      <c r="L8" s="60"/>
      <c r="M8" s="60"/>
      <c r="N8" s="60"/>
      <c r="O8" s="60"/>
      <c r="P8" s="60"/>
    </row>
    <row r="9" spans="1:17" s="1" customFormat="1" ht="15" customHeight="1" outlineLevel="1" x14ac:dyDescent="0.35">
      <c r="A9" s="60"/>
      <c r="B9" s="60"/>
      <c r="C9" s="73"/>
      <c r="D9" s="74"/>
      <c r="E9" s="63"/>
      <c r="F9" s="71"/>
      <c r="G9" s="60"/>
      <c r="H9" s="63"/>
      <c r="I9" s="63"/>
      <c r="J9" s="63"/>
      <c r="K9" s="60"/>
      <c r="L9" s="60"/>
      <c r="M9" s="60"/>
      <c r="N9" s="60"/>
      <c r="O9" s="60"/>
      <c r="P9" s="60"/>
    </row>
    <row r="10" spans="1:17" s="1" customFormat="1" ht="15" customHeight="1" outlineLevel="1" x14ac:dyDescent="0.35">
      <c r="A10" s="60"/>
      <c r="B10" s="60"/>
      <c r="C10" s="75" t="s">
        <v>28</v>
      </c>
      <c r="D10" s="63"/>
      <c r="E10" s="63"/>
      <c r="F10" s="71"/>
      <c r="G10" s="60"/>
      <c r="H10" s="93"/>
      <c r="I10" s="140">
        <f>I11/H11-1</f>
        <v>5.4225395457622838E-2</v>
      </c>
      <c r="J10" s="140">
        <f>J11/I11-1</f>
        <v>7.3038299859878641E-2</v>
      </c>
      <c r="K10" s="141">
        <v>7.4999999999999997E-2</v>
      </c>
      <c r="L10" s="141">
        <v>7.0000000000000007E-2</v>
      </c>
      <c r="M10" s="141">
        <v>0.06</v>
      </c>
      <c r="N10" s="141">
        <v>0.05</v>
      </c>
      <c r="O10" s="141">
        <v>0.04</v>
      </c>
      <c r="P10" s="141">
        <v>2.5000000000000001E-2</v>
      </c>
    </row>
    <row r="11" spans="1:17" s="3" customFormat="1" ht="15" customHeight="1" outlineLevel="1" x14ac:dyDescent="0.35">
      <c r="A11" s="65"/>
      <c r="B11" s="65"/>
      <c r="C11" s="76" t="s">
        <v>4</v>
      </c>
      <c r="D11" s="77"/>
      <c r="E11" s="77"/>
      <c r="F11" s="71"/>
      <c r="G11" s="65"/>
      <c r="H11" s="159">
        <v>16247</v>
      </c>
      <c r="I11" s="159">
        <v>17128</v>
      </c>
      <c r="J11" s="159">
        <v>18379</v>
      </c>
      <c r="K11" s="160">
        <f>J11*(1+K10)</f>
        <v>19757.424999999999</v>
      </c>
      <c r="L11" s="160">
        <f t="shared" ref="L11:O11" si="2">K11*(1+L10)</f>
        <v>21140.444749999999</v>
      </c>
      <c r="M11" s="160">
        <f t="shared" si="2"/>
        <v>22408.871435000001</v>
      </c>
      <c r="N11" s="160">
        <f t="shared" si="2"/>
        <v>23529.315006750003</v>
      </c>
      <c r="O11" s="160">
        <f t="shared" si="2"/>
        <v>24470.487607020004</v>
      </c>
      <c r="P11" s="163">
        <f>O11*(1+P10)</f>
        <v>25082.249797195502</v>
      </c>
    </row>
    <row r="12" spans="1:17" s="3" customFormat="1" ht="15" customHeight="1" outlineLevel="1" x14ac:dyDescent="0.35">
      <c r="A12" s="65"/>
      <c r="B12" s="65"/>
      <c r="C12" s="80"/>
      <c r="D12" s="77"/>
      <c r="E12" s="77"/>
      <c r="F12" s="71"/>
      <c r="G12" s="65"/>
      <c r="H12" s="81"/>
      <c r="I12" s="81"/>
      <c r="J12" s="81"/>
      <c r="K12" s="82"/>
      <c r="L12" s="82"/>
      <c r="M12" s="82"/>
      <c r="N12" s="82"/>
      <c r="O12" s="82"/>
      <c r="P12" s="133"/>
    </row>
    <row r="13" spans="1:17" s="3" customFormat="1" ht="15" customHeight="1" outlineLevel="1" x14ac:dyDescent="0.35">
      <c r="A13" s="65"/>
      <c r="B13" s="65"/>
      <c r="C13" s="76" t="s">
        <v>8</v>
      </c>
      <c r="D13" s="65"/>
      <c r="E13" s="77"/>
      <c r="F13" s="71"/>
      <c r="G13" s="65"/>
      <c r="H13" s="78">
        <v>2960</v>
      </c>
      <c r="I13" s="78">
        <v>3196</v>
      </c>
      <c r="J13" s="78">
        <v>3452</v>
      </c>
      <c r="K13" s="78">
        <v>3700</v>
      </c>
      <c r="L13" s="78">
        <v>3700</v>
      </c>
      <c r="M13" s="78">
        <v>3700</v>
      </c>
      <c r="N13" s="78">
        <v>3700</v>
      </c>
      <c r="O13" s="78">
        <v>3700</v>
      </c>
      <c r="P13" s="134">
        <v>3700</v>
      </c>
    </row>
    <row r="14" spans="1:17" s="3" customFormat="1" ht="15" customHeight="1" outlineLevel="1" x14ac:dyDescent="0.35">
      <c r="A14" s="65"/>
      <c r="B14" s="65"/>
      <c r="C14" s="76" t="s">
        <v>30</v>
      </c>
      <c r="D14" s="65"/>
      <c r="E14" s="77"/>
      <c r="F14" s="71"/>
      <c r="G14" s="65"/>
      <c r="H14" s="159">
        <v>13287</v>
      </c>
      <c r="I14" s="159">
        <v>13932</v>
      </c>
      <c r="J14" s="159">
        <v>14927</v>
      </c>
      <c r="K14" s="161">
        <f>K11-K13</f>
        <v>16057.424999999999</v>
      </c>
      <c r="L14" s="161">
        <f t="shared" ref="L14:P14" si="3">L11-L13</f>
        <v>17440.444749999999</v>
      </c>
      <c r="M14" s="161">
        <f t="shared" si="3"/>
        <v>18708.871435000001</v>
      </c>
      <c r="N14" s="161">
        <f t="shared" si="3"/>
        <v>19829.315006750003</v>
      </c>
      <c r="O14" s="161">
        <f t="shared" si="3"/>
        <v>20770.487607020004</v>
      </c>
      <c r="P14" s="132">
        <f t="shared" si="3"/>
        <v>21382.249797195502</v>
      </c>
    </row>
    <row r="15" spans="1:17" s="3" customFormat="1" ht="15" customHeight="1" outlineLevel="1" x14ac:dyDescent="0.35">
      <c r="A15" s="65"/>
      <c r="B15" s="65"/>
      <c r="C15" s="80"/>
      <c r="D15" s="65"/>
      <c r="E15" s="77"/>
      <c r="F15" s="71"/>
      <c r="G15" s="65"/>
      <c r="H15" s="82"/>
      <c r="I15" s="82"/>
      <c r="J15" s="82"/>
      <c r="K15" s="82"/>
      <c r="L15" s="82"/>
      <c r="M15" s="82"/>
      <c r="N15" s="82"/>
      <c r="O15" s="82"/>
      <c r="P15" s="82"/>
    </row>
    <row r="16" spans="1:17" s="3" customFormat="1" ht="15" customHeight="1" outlineLevel="1" x14ac:dyDescent="0.35">
      <c r="A16" s="65"/>
      <c r="B16" s="65"/>
      <c r="C16" s="76" t="s">
        <v>7</v>
      </c>
      <c r="D16" s="65"/>
      <c r="E16" s="77"/>
      <c r="F16" s="71"/>
      <c r="G16" s="65"/>
      <c r="H16" s="142">
        <f>H17/H14</f>
        <v>0.18499285015428615</v>
      </c>
      <c r="I16" s="142">
        <f>I17/I14</f>
        <v>0.16296296296296298</v>
      </c>
      <c r="J16" s="142">
        <f>J17/J14</f>
        <v>0.15796878140282708</v>
      </c>
      <c r="K16" s="143">
        <v>0.17</v>
      </c>
      <c r="L16" s="143">
        <v>0.17</v>
      </c>
      <c r="M16" s="143">
        <v>0.17</v>
      </c>
      <c r="N16" s="143">
        <v>0.17</v>
      </c>
      <c r="O16" s="143">
        <v>0.17</v>
      </c>
      <c r="P16" s="143">
        <v>0.17</v>
      </c>
    </row>
    <row r="17" spans="1:17" s="3" customFormat="1" ht="15" customHeight="1" outlineLevel="1" x14ac:dyDescent="0.35">
      <c r="A17" s="65"/>
      <c r="B17" s="65"/>
      <c r="C17" s="76" t="s">
        <v>5</v>
      </c>
      <c r="D17" s="83"/>
      <c r="E17" s="77"/>
      <c r="F17" s="65"/>
      <c r="G17" s="65"/>
      <c r="H17" s="159">
        <v>2458</v>
      </c>
      <c r="I17" s="159">
        <v>2270.4</v>
      </c>
      <c r="J17" s="159">
        <v>2358</v>
      </c>
      <c r="K17" s="160">
        <f>K14*K16</f>
        <v>2729.7622500000002</v>
      </c>
      <c r="L17" s="160">
        <f t="shared" ref="L17:P17" si="4">L14*L16</f>
        <v>2964.8756075000001</v>
      </c>
      <c r="M17" s="160">
        <f t="shared" si="4"/>
        <v>3180.5081439500004</v>
      </c>
      <c r="N17" s="160">
        <f t="shared" si="4"/>
        <v>3370.9835511475007</v>
      </c>
      <c r="O17" s="160">
        <f t="shared" si="4"/>
        <v>3530.9828931934012</v>
      </c>
      <c r="P17" s="128">
        <f t="shared" si="4"/>
        <v>3634.9824655232355</v>
      </c>
    </row>
    <row r="18" spans="1:17" s="3" customFormat="1" ht="15" customHeight="1" outlineLevel="1" x14ac:dyDescent="0.35">
      <c r="A18" s="65"/>
      <c r="B18" s="65"/>
      <c r="C18" s="84"/>
      <c r="D18" s="83"/>
      <c r="E18" s="77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6"/>
    </row>
    <row r="19" spans="1:17" s="3" customFormat="1" ht="15" customHeight="1" outlineLevel="1" x14ac:dyDescent="0.35">
      <c r="A19" s="65"/>
      <c r="B19" s="65"/>
      <c r="C19" s="84"/>
      <c r="D19" s="83"/>
      <c r="E19" s="77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</row>
    <row r="20" spans="1:17" s="3" customFormat="1" ht="15" customHeight="1" outlineLevel="1" x14ac:dyDescent="0.35">
      <c r="A20" s="65"/>
      <c r="B20" s="65"/>
      <c r="C20" s="87"/>
      <c r="D20" s="88"/>
      <c r="E20" s="77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5"/>
    </row>
    <row r="21" spans="1:17" s="3" customFormat="1" ht="15" customHeight="1" outlineLevel="1" x14ac:dyDescent="0.35">
      <c r="A21" s="65"/>
      <c r="B21" s="65"/>
      <c r="C21" s="87"/>
      <c r="D21" s="88"/>
      <c r="E21" s="77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5"/>
    </row>
    <row r="22" spans="1:17" s="1" customFormat="1" ht="15" customHeight="1" outlineLevel="1" x14ac:dyDescent="0.35">
      <c r="A22" s="60"/>
      <c r="B22" s="60"/>
      <c r="C22" s="73" t="s">
        <v>29</v>
      </c>
      <c r="D22" s="74"/>
      <c r="E22" s="63"/>
      <c r="F22" s="89"/>
      <c r="G22" s="63"/>
      <c r="H22" s="89"/>
      <c r="I22" s="89"/>
      <c r="J22" s="89"/>
      <c r="K22" s="89"/>
      <c r="L22" s="89"/>
      <c r="M22" s="89"/>
      <c r="N22" s="89"/>
      <c r="O22" s="89"/>
      <c r="P22" s="89"/>
      <c r="Q22" s="5"/>
    </row>
    <row r="23" spans="1:17" s="1" customFormat="1" ht="15" customHeight="1" outlineLevel="1" x14ac:dyDescent="0.35">
      <c r="A23" s="60"/>
      <c r="B23" s="60"/>
      <c r="C23" s="73"/>
      <c r="D23" s="74"/>
      <c r="E23" s="63"/>
      <c r="F23" s="89"/>
      <c r="G23" s="63"/>
      <c r="H23" s="63"/>
      <c r="I23" s="63"/>
      <c r="J23" s="63"/>
      <c r="K23" s="89"/>
      <c r="L23" s="89"/>
      <c r="M23" s="89"/>
      <c r="N23" s="89"/>
      <c r="O23" s="89"/>
      <c r="P23" s="89"/>
      <c r="Q23" s="5"/>
    </row>
    <row r="24" spans="1:17" s="1" customFormat="1" ht="15" customHeight="1" outlineLevel="1" x14ac:dyDescent="0.35">
      <c r="A24" s="60"/>
      <c r="B24" s="60"/>
      <c r="C24" s="75" t="s">
        <v>4</v>
      </c>
      <c r="D24" s="90"/>
      <c r="E24" s="63"/>
      <c r="F24" s="89"/>
      <c r="G24" s="63"/>
      <c r="H24" s="63"/>
      <c r="I24" s="63"/>
      <c r="J24" s="63"/>
      <c r="K24" s="91">
        <f>K11</f>
        <v>19757.424999999999</v>
      </c>
      <c r="L24" s="91">
        <f t="shared" ref="L24:P24" si="5">L11</f>
        <v>21140.444749999999</v>
      </c>
      <c r="M24" s="91">
        <f t="shared" si="5"/>
        <v>22408.871435000001</v>
      </c>
      <c r="N24" s="91">
        <f t="shared" si="5"/>
        <v>23529.315006750003</v>
      </c>
      <c r="O24" s="91">
        <f t="shared" si="5"/>
        <v>24470.487607020004</v>
      </c>
      <c r="P24" s="166">
        <f t="shared" si="5"/>
        <v>25082.249797195502</v>
      </c>
    </row>
    <row r="25" spans="1:17" s="1" customFormat="1" ht="15" customHeight="1" outlineLevel="1" x14ac:dyDescent="0.35">
      <c r="A25" s="60"/>
      <c r="B25" s="60"/>
      <c r="C25" s="75" t="s">
        <v>6</v>
      </c>
      <c r="D25" s="90"/>
      <c r="E25" s="63"/>
      <c r="F25" s="89"/>
      <c r="G25" s="63"/>
      <c r="H25" s="63"/>
      <c r="I25" s="63"/>
      <c r="J25" s="63"/>
      <c r="K25" s="91">
        <f>-K17</f>
        <v>-2729.7622500000002</v>
      </c>
      <c r="L25" s="91">
        <f t="shared" ref="L25:P25" si="6">-L17</f>
        <v>-2964.8756075000001</v>
      </c>
      <c r="M25" s="91">
        <f t="shared" si="6"/>
        <v>-3180.5081439500004</v>
      </c>
      <c r="N25" s="91">
        <f t="shared" si="6"/>
        <v>-3370.9835511475007</v>
      </c>
      <c r="O25" s="91">
        <f t="shared" si="6"/>
        <v>-3530.9828931934012</v>
      </c>
      <c r="P25" s="135">
        <f t="shared" si="6"/>
        <v>-3634.9824655232355</v>
      </c>
    </row>
    <row r="26" spans="1:17" s="1" customFormat="1" ht="15" customHeight="1" outlineLevel="1" x14ac:dyDescent="0.35">
      <c r="A26" s="60"/>
      <c r="B26" s="60"/>
      <c r="C26" s="75" t="s">
        <v>57</v>
      </c>
      <c r="D26" s="90"/>
      <c r="E26" s="63"/>
      <c r="F26" s="89"/>
      <c r="G26" s="63"/>
      <c r="H26" s="63"/>
      <c r="I26" s="63"/>
      <c r="J26" s="63"/>
      <c r="K26" s="91">
        <f>-K13</f>
        <v>-3700</v>
      </c>
      <c r="L26" s="91">
        <f t="shared" ref="L26:P26" si="7">-L13</f>
        <v>-3700</v>
      </c>
      <c r="M26" s="91">
        <f t="shared" si="7"/>
        <v>-3700</v>
      </c>
      <c r="N26" s="91">
        <f t="shared" si="7"/>
        <v>-3700</v>
      </c>
      <c r="O26" s="91">
        <f t="shared" si="7"/>
        <v>-3700</v>
      </c>
      <c r="P26" s="135">
        <f t="shared" si="7"/>
        <v>-3700</v>
      </c>
    </row>
    <row r="27" spans="1:17" s="1" customFormat="1" ht="15" customHeight="1" outlineLevel="1" x14ac:dyDescent="0.35">
      <c r="A27" s="60"/>
      <c r="B27" s="60"/>
      <c r="C27" s="75" t="s">
        <v>32</v>
      </c>
      <c r="D27" s="60"/>
      <c r="E27" s="63"/>
      <c r="F27" s="89"/>
      <c r="G27" s="63"/>
      <c r="H27" s="63"/>
      <c r="I27" s="63"/>
      <c r="J27" s="63"/>
      <c r="K27" s="92">
        <v>-100</v>
      </c>
      <c r="L27" s="92">
        <v>-100</v>
      </c>
      <c r="M27" s="92">
        <v>-100</v>
      </c>
      <c r="N27" s="92">
        <v>-100</v>
      </c>
      <c r="O27" s="92">
        <v>-100</v>
      </c>
      <c r="P27" s="165">
        <v>-100</v>
      </c>
    </row>
    <row r="28" spans="1:17" ht="15" customHeight="1" outlineLevel="1" thickBot="1" x14ac:dyDescent="0.4">
      <c r="A28" s="93"/>
      <c r="B28" s="93"/>
      <c r="C28" s="75" t="s">
        <v>10</v>
      </c>
      <c r="D28" s="90"/>
      <c r="E28" s="63"/>
      <c r="F28" s="89"/>
      <c r="G28" s="63"/>
      <c r="H28" s="63"/>
      <c r="I28" s="63"/>
      <c r="J28" s="63"/>
      <c r="K28" s="162">
        <f>SUM(K24:K27)</f>
        <v>13227.66275</v>
      </c>
      <c r="L28" s="162">
        <f t="shared" ref="L28:P28" si="8">SUM(L24:L27)</f>
        <v>14375.569142499997</v>
      </c>
      <c r="M28" s="162">
        <f t="shared" si="8"/>
        <v>15428.363291050002</v>
      </c>
      <c r="N28" s="162">
        <f t="shared" si="8"/>
        <v>16358.331455602503</v>
      </c>
      <c r="O28" s="162">
        <f t="shared" si="8"/>
        <v>17139.504713826602</v>
      </c>
      <c r="P28" s="164">
        <f t="shared" si="8"/>
        <v>17647.267331672265</v>
      </c>
    </row>
    <row r="29" spans="1:17" ht="15" customHeight="1" outlineLevel="1" x14ac:dyDescent="0.35">
      <c r="A29" s="93"/>
      <c r="B29" s="93"/>
      <c r="C29" s="93"/>
      <c r="D29" s="94"/>
      <c r="E29" s="93"/>
      <c r="F29" s="89"/>
      <c r="G29" s="93"/>
      <c r="H29" s="93"/>
      <c r="I29" s="93"/>
      <c r="J29" s="93"/>
      <c r="K29" s="93"/>
      <c r="L29" s="93"/>
      <c r="M29" s="93"/>
      <c r="N29" s="93"/>
      <c r="O29" s="93"/>
      <c r="P29" s="95"/>
    </row>
    <row r="30" spans="1:17" ht="15" customHeight="1" outlineLevel="1" x14ac:dyDescent="0.35">
      <c r="A30" s="93"/>
      <c r="B30" s="93"/>
      <c r="C30" s="93"/>
      <c r="D30" s="94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</row>
    <row r="31" spans="1:17" ht="15" customHeight="1" outlineLevel="1" x14ac:dyDescent="0.35">
      <c r="A31" s="93"/>
      <c r="B31" s="93"/>
      <c r="C31" s="93"/>
      <c r="D31" s="94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</row>
    <row r="32" spans="1:17" s="1" customFormat="1" ht="15" customHeight="1" outlineLevel="1" x14ac:dyDescent="0.35">
      <c r="A32" s="60"/>
      <c r="B32" s="60"/>
      <c r="C32" s="62"/>
      <c r="D32" s="90"/>
      <c r="E32" s="63"/>
      <c r="F32" s="63"/>
      <c r="G32" s="63"/>
      <c r="H32" s="63"/>
      <c r="I32" s="63"/>
      <c r="J32" s="63"/>
      <c r="K32" s="64"/>
      <c r="L32" s="64"/>
      <c r="M32" s="64"/>
      <c r="N32" s="64"/>
      <c r="O32" s="60"/>
      <c r="P32" s="96" t="s">
        <v>31</v>
      </c>
      <c r="Q32" s="5"/>
    </row>
    <row r="33" spans="1:17" ht="15" customHeight="1" outlineLevel="1" x14ac:dyDescent="0.35">
      <c r="A33" s="93"/>
      <c r="B33" s="93"/>
      <c r="C33" s="93"/>
      <c r="D33" s="94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</row>
    <row r="34" spans="1:17" s="3" customFormat="1" ht="15" customHeight="1" outlineLevel="1" x14ac:dyDescent="0.35">
      <c r="A34" s="65"/>
      <c r="B34" s="144"/>
      <c r="C34" s="84"/>
      <c r="D34" s="83"/>
      <c r="E34" s="77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5"/>
    </row>
    <row r="35" spans="1:17" s="1" customFormat="1" ht="15" customHeight="1" x14ac:dyDescent="0.35">
      <c r="A35" s="60"/>
      <c r="B35" s="61"/>
      <c r="C35" s="62"/>
      <c r="D35" s="90"/>
      <c r="E35" s="63"/>
      <c r="F35" s="63"/>
      <c r="G35" s="63"/>
      <c r="H35" s="63"/>
      <c r="I35" s="63"/>
      <c r="J35" s="63"/>
      <c r="K35" s="64"/>
      <c r="L35" s="64"/>
      <c r="M35" s="64"/>
      <c r="N35" s="64"/>
      <c r="O35" s="64"/>
      <c r="P35" s="64"/>
    </row>
    <row r="36" spans="1:17" s="1" customFormat="1" ht="15" customHeight="1" x14ac:dyDescent="0.4">
      <c r="A36" s="60" t="s">
        <v>22</v>
      </c>
      <c r="B36" s="66" t="s">
        <v>33</v>
      </c>
      <c r="C36" s="66"/>
      <c r="D36" s="97"/>
      <c r="E36" s="66"/>
      <c r="F36" s="67"/>
      <c r="G36" s="67"/>
      <c r="H36" s="67"/>
      <c r="I36" s="67"/>
      <c r="J36" s="67"/>
      <c r="K36" s="98"/>
      <c r="L36" s="99"/>
      <c r="M36" s="99"/>
      <c r="N36" s="99"/>
      <c r="O36" s="99"/>
      <c r="P36" s="68"/>
    </row>
    <row r="37" spans="1:17" s="1" customFormat="1" ht="15" customHeight="1" outlineLevel="1" x14ac:dyDescent="0.35">
      <c r="A37" s="60"/>
      <c r="B37" s="69"/>
      <c r="C37" s="62"/>
      <c r="D37" s="100"/>
      <c r="E37" s="70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4"/>
    </row>
    <row r="38" spans="1:17" s="1" customFormat="1" ht="15" customHeight="1" outlineLevel="1" x14ac:dyDescent="0.35">
      <c r="A38" s="60"/>
      <c r="B38" s="61" t="s">
        <v>3</v>
      </c>
      <c r="C38" s="62"/>
      <c r="D38" s="100"/>
      <c r="E38" s="70"/>
      <c r="F38" s="71"/>
      <c r="G38" s="71"/>
      <c r="H38" s="60"/>
      <c r="I38" s="101"/>
      <c r="J38" s="101" t="s">
        <v>12</v>
      </c>
      <c r="K38" s="146" t="s">
        <v>26</v>
      </c>
      <c r="L38" s="147"/>
      <c r="M38" s="147"/>
      <c r="N38" s="147"/>
      <c r="O38" s="147"/>
      <c r="P38" s="101" t="s">
        <v>11</v>
      </c>
      <c r="Q38" s="127"/>
    </row>
    <row r="39" spans="1:17" s="1" customFormat="1" ht="15" customHeight="1" outlineLevel="1" x14ac:dyDescent="0.35">
      <c r="A39" s="60"/>
      <c r="B39" s="61"/>
      <c r="C39" s="60"/>
      <c r="D39" s="102"/>
      <c r="E39" s="63"/>
      <c r="F39" s="60"/>
      <c r="G39" s="60"/>
      <c r="H39" s="60"/>
      <c r="I39" s="103"/>
      <c r="J39" s="103" t="s">
        <v>16</v>
      </c>
      <c r="K39" s="103" t="s">
        <v>16</v>
      </c>
      <c r="L39" s="103" t="s">
        <v>16</v>
      </c>
      <c r="M39" s="103" t="s">
        <v>16</v>
      </c>
      <c r="N39" s="103" t="s">
        <v>16</v>
      </c>
      <c r="O39" s="103" t="s">
        <v>16</v>
      </c>
      <c r="P39" s="103" t="s">
        <v>16</v>
      </c>
      <c r="Q39" s="127"/>
    </row>
    <row r="40" spans="1:17" s="1" customFormat="1" ht="15" customHeight="1" outlineLevel="1" x14ac:dyDescent="0.35">
      <c r="A40" s="60"/>
      <c r="B40" s="61"/>
      <c r="C40" s="60"/>
      <c r="D40" s="102"/>
      <c r="E40" s="63"/>
      <c r="F40" s="60"/>
      <c r="G40" s="60"/>
      <c r="H40" s="60"/>
      <c r="I40" s="104"/>
      <c r="J40" s="105">
        <f>DATE(G48,1,1)</f>
        <v>44927</v>
      </c>
      <c r="K40" s="105">
        <f>DATE(G48,12,31)</f>
        <v>45291</v>
      </c>
      <c r="L40" s="105">
        <f>EDATE(K40,12)</f>
        <v>45657</v>
      </c>
      <c r="M40" s="105">
        <f>EDATE(L40,12)</f>
        <v>46022</v>
      </c>
      <c r="N40" s="105">
        <f>EDATE(M40,12)</f>
        <v>46387</v>
      </c>
      <c r="O40" s="105">
        <f>EDATE(N40,12)</f>
        <v>46752</v>
      </c>
      <c r="P40" s="105">
        <f>EDATE(O40,12)</f>
        <v>47118</v>
      </c>
      <c r="Q40" s="127"/>
    </row>
    <row r="41" spans="1:17" s="1" customFormat="1" ht="15" customHeight="1" outlineLevel="1" x14ac:dyDescent="0.35">
      <c r="A41" s="60"/>
      <c r="B41" s="69"/>
      <c r="C41" s="62"/>
      <c r="D41" s="100"/>
      <c r="E41" s="70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4"/>
    </row>
    <row r="42" spans="1:17" s="1" customFormat="1" ht="15" customHeight="1" outlineLevel="1" x14ac:dyDescent="0.35">
      <c r="A42" s="60"/>
      <c r="B42" s="60"/>
      <c r="C42" s="60"/>
      <c r="D42" s="60"/>
      <c r="E42" s="60"/>
      <c r="F42" s="60"/>
      <c r="G42" s="60"/>
      <c r="H42" s="63"/>
      <c r="I42" s="63"/>
      <c r="J42" s="63"/>
      <c r="K42" s="106"/>
      <c r="L42" s="106"/>
      <c r="M42" s="106"/>
      <c r="N42" s="106"/>
      <c r="O42" s="93"/>
      <c r="P42" s="93"/>
      <c r="Q42" s="24"/>
    </row>
    <row r="43" spans="1:17" s="1" customFormat="1" ht="15" customHeight="1" outlineLevel="1" x14ac:dyDescent="0.35">
      <c r="A43" s="60"/>
      <c r="B43" s="60"/>
      <c r="C43" s="60"/>
      <c r="D43" s="60"/>
      <c r="E43" s="60"/>
      <c r="F43" s="60"/>
      <c r="G43" s="60"/>
      <c r="H43" s="63"/>
      <c r="I43" s="63"/>
      <c r="J43" s="63"/>
      <c r="K43" s="73" t="s">
        <v>29</v>
      </c>
      <c r="L43" s="106"/>
      <c r="M43" s="106"/>
      <c r="N43" s="106"/>
      <c r="O43" s="93"/>
      <c r="P43" s="93"/>
      <c r="Q43" s="24"/>
    </row>
    <row r="44" spans="1:17" s="1" customFormat="1" ht="15" customHeight="1" outlineLevel="1" x14ac:dyDescent="0.35">
      <c r="A44" s="60"/>
      <c r="B44" s="60"/>
      <c r="C44" s="60"/>
      <c r="D44" s="60"/>
      <c r="E44" s="60"/>
      <c r="F44" s="60"/>
      <c r="G44" s="60"/>
      <c r="H44" s="63"/>
      <c r="I44" s="63"/>
      <c r="J44" s="63"/>
      <c r="K44" s="91">
        <f>K28</f>
        <v>13227.66275</v>
      </c>
      <c r="L44" s="91">
        <f t="shared" ref="L44:P44" si="9">L28</f>
        <v>14375.569142499997</v>
      </c>
      <c r="M44" s="91">
        <f t="shared" si="9"/>
        <v>15428.363291050002</v>
      </c>
      <c r="N44" s="91">
        <f t="shared" si="9"/>
        <v>16358.331455602503</v>
      </c>
      <c r="O44" s="91">
        <f t="shared" si="9"/>
        <v>17139.504713826602</v>
      </c>
      <c r="P44" s="91">
        <f t="shared" si="9"/>
        <v>17647.267331672265</v>
      </c>
      <c r="Q44" s="24"/>
    </row>
    <row r="45" spans="1:17" s="1" customFormat="1" ht="15" customHeight="1" outlineLevel="1" x14ac:dyDescent="0.35">
      <c r="A45" s="60"/>
      <c r="B45" s="60"/>
      <c r="C45" s="60"/>
      <c r="D45" s="63"/>
      <c r="E45" s="63"/>
      <c r="F45" s="106"/>
      <c r="G45" s="106"/>
      <c r="H45" s="63"/>
      <c r="I45" s="63"/>
      <c r="J45" s="63"/>
      <c r="K45" s="106"/>
      <c r="L45" s="106"/>
      <c r="M45" s="106"/>
      <c r="N45" s="106"/>
      <c r="O45" s="93"/>
      <c r="P45" s="93"/>
      <c r="Q45" s="24"/>
    </row>
    <row r="46" spans="1:17" s="1" customFormat="1" ht="15" customHeight="1" outlineLevel="1" x14ac:dyDescent="0.35">
      <c r="A46" s="60"/>
      <c r="B46" s="61"/>
      <c r="C46" s="60"/>
      <c r="D46" s="93"/>
      <c r="E46" s="63"/>
      <c r="F46" s="93"/>
      <c r="G46" s="63"/>
      <c r="H46" s="63"/>
      <c r="I46" s="63"/>
      <c r="J46" s="63"/>
      <c r="K46" s="64"/>
      <c r="L46" s="64"/>
      <c r="M46" s="64"/>
      <c r="N46" s="64"/>
      <c r="O46" s="64"/>
      <c r="P46" s="60"/>
    </row>
    <row r="47" spans="1:17" s="1" customFormat="1" ht="15" customHeight="1" outlineLevel="1" x14ac:dyDescent="0.35">
      <c r="A47" s="60"/>
      <c r="B47" s="60"/>
      <c r="C47" s="60"/>
      <c r="D47" s="73" t="s">
        <v>37</v>
      </c>
      <c r="E47" s="93"/>
      <c r="F47" s="93"/>
      <c r="G47" s="93"/>
      <c r="H47" s="63"/>
      <c r="I47" s="63"/>
      <c r="J47" s="63"/>
      <c r="K47" s="73" t="s">
        <v>24</v>
      </c>
      <c r="L47" s="64"/>
      <c r="M47" s="64"/>
      <c r="N47" s="64"/>
      <c r="O47" s="64"/>
      <c r="P47" s="60"/>
    </row>
    <row r="48" spans="1:17" s="1" customFormat="1" ht="15" customHeight="1" outlineLevel="1" x14ac:dyDescent="0.35">
      <c r="A48" s="60"/>
      <c r="B48" s="60"/>
      <c r="C48" s="60"/>
      <c r="D48" s="75" t="s">
        <v>39</v>
      </c>
      <c r="E48" s="60"/>
      <c r="F48" s="60"/>
      <c r="G48" s="148">
        <v>2023</v>
      </c>
      <c r="H48" s="63"/>
      <c r="I48" s="75" t="s">
        <v>26</v>
      </c>
      <c r="J48" s="63"/>
      <c r="K48" s="160">
        <f>K44</f>
        <v>13227.66275</v>
      </c>
      <c r="L48" s="160">
        <f>L44</f>
        <v>14375.569142499997</v>
      </c>
      <c r="M48" s="160">
        <f>M44</f>
        <v>15428.363291050002</v>
      </c>
      <c r="N48" s="160">
        <f>N44</f>
        <v>16358.331455602503</v>
      </c>
      <c r="O48" s="160">
        <f>O44</f>
        <v>17139.504713826602</v>
      </c>
      <c r="P48" s="107"/>
      <c r="Q48" s="24"/>
    </row>
    <row r="49" spans="1:17" s="1" customFormat="1" ht="15" customHeight="1" outlineLevel="1" x14ac:dyDescent="0.35">
      <c r="A49" s="60"/>
      <c r="B49" s="60"/>
      <c r="C49" s="60"/>
      <c r="D49" s="75" t="s">
        <v>14</v>
      </c>
      <c r="E49" s="60"/>
      <c r="F49" s="60"/>
      <c r="G49" s="149">
        <v>0.02</v>
      </c>
      <c r="H49" s="63"/>
      <c r="I49" s="75" t="s">
        <v>58</v>
      </c>
      <c r="J49" s="63"/>
      <c r="K49" s="78">
        <v>0</v>
      </c>
      <c r="L49" s="78">
        <v>0</v>
      </c>
      <c r="M49" s="78">
        <v>0</v>
      </c>
      <c r="N49" s="78">
        <v>0</v>
      </c>
      <c r="O49" s="79">
        <f>P44/(G50-G49)</f>
        <v>153454.49853628056</v>
      </c>
      <c r="P49" s="107"/>
      <c r="Q49" s="24"/>
    </row>
    <row r="50" spans="1:17" s="1" customFormat="1" ht="15" customHeight="1" outlineLevel="1" x14ac:dyDescent="0.35">
      <c r="A50" s="60"/>
      <c r="B50" s="60"/>
      <c r="C50" s="60"/>
      <c r="D50" s="75" t="s">
        <v>59</v>
      </c>
      <c r="E50" s="60"/>
      <c r="F50" s="60"/>
      <c r="G50" s="149">
        <v>0.13500000000000001</v>
      </c>
      <c r="H50" s="63"/>
      <c r="I50" s="75" t="s">
        <v>15</v>
      </c>
      <c r="J50" s="63"/>
      <c r="K50" s="128">
        <f>SUM(K48:K49)</f>
        <v>13227.66275</v>
      </c>
      <c r="L50" s="128">
        <f t="shared" ref="L50:O50" si="10">SUM(L48:L49)</f>
        <v>14375.569142499997</v>
      </c>
      <c r="M50" s="128">
        <f t="shared" si="10"/>
        <v>15428.363291050002</v>
      </c>
      <c r="N50" s="128">
        <f t="shared" si="10"/>
        <v>16358.331455602503</v>
      </c>
      <c r="O50" s="128">
        <f t="shared" si="10"/>
        <v>170594.00325010717</v>
      </c>
      <c r="P50" s="89"/>
      <c r="Q50" s="24"/>
    </row>
    <row r="51" spans="1:17" s="1" customFormat="1" ht="15" customHeight="1" outlineLevel="1" x14ac:dyDescent="0.35">
      <c r="A51" s="60"/>
      <c r="B51" s="60"/>
      <c r="C51" s="60"/>
      <c r="D51" s="63"/>
      <c r="E51" s="63"/>
      <c r="F51" s="106"/>
      <c r="G51" s="106"/>
      <c r="H51" s="63"/>
      <c r="I51" s="63"/>
      <c r="J51" s="63"/>
      <c r="K51" s="106"/>
      <c r="L51" s="106"/>
      <c r="M51" s="106"/>
      <c r="N51" s="106"/>
      <c r="O51" s="93"/>
      <c r="P51" s="93"/>
      <c r="Q51" s="24"/>
    </row>
    <row r="52" spans="1:17" s="1" customFormat="1" ht="15" customHeight="1" outlineLevel="1" x14ac:dyDescent="0.35">
      <c r="A52" s="60"/>
      <c r="B52" s="60"/>
      <c r="C52" s="60"/>
      <c r="D52" s="63"/>
      <c r="E52" s="63"/>
      <c r="F52" s="106"/>
      <c r="G52" s="106"/>
      <c r="H52" s="63"/>
      <c r="I52" s="63"/>
      <c r="J52" s="63"/>
      <c r="K52" s="106"/>
      <c r="L52" s="106"/>
      <c r="M52" s="106"/>
      <c r="N52" s="106"/>
      <c r="O52" s="93"/>
      <c r="P52" s="93"/>
      <c r="Q52" s="24"/>
    </row>
    <row r="53" spans="1:17" s="1" customFormat="1" ht="15" customHeight="1" outlineLevel="1" x14ac:dyDescent="0.35">
      <c r="A53" s="60"/>
      <c r="B53" s="60"/>
      <c r="C53" s="60"/>
      <c r="D53" s="63"/>
      <c r="E53" s="63"/>
      <c r="F53" s="106"/>
      <c r="G53" s="106"/>
      <c r="H53" s="63"/>
      <c r="I53" s="63"/>
      <c r="J53" s="63"/>
      <c r="K53" s="106"/>
      <c r="L53" s="106"/>
      <c r="M53" s="106"/>
      <c r="N53" s="106"/>
      <c r="O53" s="93"/>
      <c r="P53" s="93"/>
      <c r="Q53" s="24"/>
    </row>
    <row r="54" spans="1:17" s="1" customFormat="1" ht="15" customHeight="1" outlineLevel="1" x14ac:dyDescent="0.35">
      <c r="A54" s="60"/>
      <c r="B54" s="60"/>
      <c r="C54" s="60"/>
      <c r="D54" s="63"/>
      <c r="E54" s="63"/>
      <c r="F54" s="106"/>
      <c r="G54" s="106"/>
      <c r="H54" s="63"/>
      <c r="I54" s="63"/>
      <c r="J54" s="63"/>
      <c r="K54" s="106"/>
      <c r="L54" s="106"/>
      <c r="M54" s="106"/>
      <c r="N54" s="106"/>
      <c r="O54" s="93"/>
      <c r="P54" s="93"/>
      <c r="Q54" s="24"/>
    </row>
    <row r="55" spans="1:17" ht="15" customHeight="1" outlineLevel="1" x14ac:dyDescent="0.35">
      <c r="A55" s="93"/>
      <c r="B55" s="93"/>
      <c r="C55" s="93"/>
      <c r="D55" s="73" t="s">
        <v>36</v>
      </c>
      <c r="E55" s="93"/>
      <c r="F55" s="93"/>
      <c r="G55" s="93"/>
      <c r="H55" s="93"/>
      <c r="I55" s="93"/>
      <c r="J55" s="93"/>
      <c r="K55" s="73" t="s">
        <v>41</v>
      </c>
      <c r="L55" s="93"/>
      <c r="M55" s="93"/>
      <c r="N55" s="93"/>
      <c r="O55" s="93"/>
      <c r="P55" s="93"/>
    </row>
    <row r="56" spans="1:17" ht="15" customHeight="1" outlineLevel="1" x14ac:dyDescent="0.35">
      <c r="A56" s="93"/>
      <c r="B56" s="93"/>
      <c r="C56" s="93"/>
      <c r="D56" s="75" t="s">
        <v>46</v>
      </c>
      <c r="E56" s="93"/>
      <c r="F56" s="167">
        <f>NPV($G$50,K48:O48)</f>
        <v>52322.249316907655</v>
      </c>
      <c r="G56" s="168">
        <f>F56/$F$58</f>
        <v>0.39106942902381286</v>
      </c>
      <c r="H56" s="93"/>
      <c r="I56" s="93"/>
      <c r="J56" s="93"/>
      <c r="K56" s="75" t="s">
        <v>18</v>
      </c>
      <c r="L56" s="93"/>
      <c r="M56" s="93"/>
      <c r="N56" s="167">
        <f>G65</f>
        <v>115150.73712986056</v>
      </c>
      <c r="O56" s="93"/>
      <c r="P56" s="93"/>
    </row>
    <row r="57" spans="1:17" ht="15" customHeight="1" outlineLevel="1" x14ac:dyDescent="0.35">
      <c r="A57" s="93"/>
      <c r="B57" s="93"/>
      <c r="C57" s="93"/>
      <c r="D57" s="75" t="s">
        <v>47</v>
      </c>
      <c r="E57" s="93"/>
      <c r="F57" s="91">
        <f>NPV($G$50,K49:O49)</f>
        <v>81470.487812952895</v>
      </c>
      <c r="G57" s="150">
        <f>F57/$F$58</f>
        <v>0.60893057097618708</v>
      </c>
      <c r="H57" s="93"/>
      <c r="I57" s="93"/>
      <c r="J57" s="93"/>
      <c r="K57" s="75" t="s">
        <v>20</v>
      </c>
      <c r="L57" s="93"/>
      <c r="M57" s="108" t="s">
        <v>23</v>
      </c>
      <c r="N57" s="92">
        <v>34200</v>
      </c>
      <c r="O57" s="93"/>
      <c r="P57" s="93"/>
    </row>
    <row r="58" spans="1:17" ht="15" customHeight="1" outlineLevel="1" thickBot="1" x14ac:dyDescent="0.4">
      <c r="A58" s="93"/>
      <c r="B58" s="93"/>
      <c r="C58" s="93"/>
      <c r="D58" s="75" t="s">
        <v>13</v>
      </c>
      <c r="E58" s="93"/>
      <c r="F58" s="169">
        <f>SUM(F56:F57)</f>
        <v>133792.73712986056</v>
      </c>
      <c r="G58" s="170">
        <f>F58/$F$58</f>
        <v>1</v>
      </c>
      <c r="H58" s="93"/>
      <c r="I58" s="93"/>
      <c r="J58" s="93"/>
      <c r="K58" s="75" t="s">
        <v>18</v>
      </c>
      <c r="L58" s="93"/>
      <c r="M58" s="108" t="s">
        <v>48</v>
      </c>
      <c r="N58" s="171">
        <f>N56/N57</f>
        <v>3.3669806178321799</v>
      </c>
      <c r="O58" s="93"/>
      <c r="P58" s="93"/>
    </row>
    <row r="59" spans="1:17" s="1" customFormat="1" ht="15" customHeight="1" outlineLevel="1" x14ac:dyDescent="0.35">
      <c r="A59" s="60"/>
      <c r="B59" s="60"/>
      <c r="C59" s="60"/>
      <c r="D59" s="63"/>
      <c r="E59" s="63"/>
      <c r="F59" s="106"/>
      <c r="G59" s="106"/>
      <c r="H59" s="63"/>
      <c r="I59" s="63"/>
      <c r="J59" s="63"/>
      <c r="K59" s="106"/>
      <c r="L59" s="106"/>
      <c r="M59" s="106"/>
      <c r="N59" s="106"/>
      <c r="O59" s="93"/>
      <c r="P59" s="93"/>
      <c r="Q59" s="24"/>
    </row>
    <row r="60" spans="1:17" s="1" customFormat="1" ht="15" customHeight="1" outlineLevel="1" x14ac:dyDescent="0.35">
      <c r="A60" s="60"/>
      <c r="B60" s="60"/>
      <c r="C60" s="60"/>
      <c r="D60" s="63"/>
      <c r="E60" s="63"/>
      <c r="F60" s="106"/>
      <c r="G60" s="106"/>
      <c r="H60" s="63"/>
      <c r="I60" s="63"/>
      <c r="J60" s="63"/>
      <c r="K60" s="106"/>
      <c r="L60" s="106"/>
      <c r="M60" s="106"/>
      <c r="N60" s="106"/>
      <c r="O60" s="93"/>
      <c r="P60" s="93"/>
      <c r="Q60" s="24"/>
    </row>
    <row r="61" spans="1:17" s="1" customFormat="1" ht="15" customHeight="1" outlineLevel="1" x14ac:dyDescent="0.35">
      <c r="A61" s="60"/>
      <c r="B61" s="60"/>
      <c r="C61" s="60"/>
      <c r="D61" s="63"/>
      <c r="E61" s="63"/>
      <c r="F61" s="106"/>
      <c r="G61" s="106"/>
      <c r="H61" s="63"/>
      <c r="I61" s="63"/>
      <c r="J61" s="63"/>
      <c r="K61" s="106"/>
      <c r="L61" s="106"/>
      <c r="M61" s="106"/>
      <c r="N61" s="106"/>
      <c r="O61" s="93"/>
      <c r="P61" s="93"/>
      <c r="Q61" s="24"/>
    </row>
    <row r="62" spans="1:17" ht="15" customHeight="1" outlineLevel="1" x14ac:dyDescent="0.35">
      <c r="A62" s="93"/>
      <c r="B62" s="93"/>
      <c r="C62" s="93"/>
      <c r="D62" s="73" t="s">
        <v>25</v>
      </c>
      <c r="E62" s="89"/>
      <c r="F62" s="93"/>
      <c r="G62" s="93"/>
      <c r="H62" s="93"/>
      <c r="I62" s="93"/>
      <c r="J62" s="93"/>
      <c r="K62" s="73" t="s">
        <v>43</v>
      </c>
      <c r="L62" s="89"/>
      <c r="M62" s="93"/>
      <c r="N62" s="93"/>
      <c r="O62" s="93"/>
      <c r="P62" s="93"/>
    </row>
    <row r="63" spans="1:17" ht="15" customHeight="1" outlineLevel="1" x14ac:dyDescent="0.35">
      <c r="A63" s="93"/>
      <c r="B63" s="93"/>
      <c r="C63" s="93"/>
      <c r="D63" s="75" t="s">
        <v>13</v>
      </c>
      <c r="E63" s="93"/>
      <c r="F63" s="93"/>
      <c r="G63" s="167">
        <f>F58</f>
        <v>133792.73712986056</v>
      </c>
      <c r="H63" s="93"/>
      <c r="I63" s="93"/>
      <c r="J63" s="93"/>
      <c r="K63" s="75" t="s">
        <v>18</v>
      </c>
      <c r="L63" s="93"/>
      <c r="M63" s="108" t="s">
        <v>48</v>
      </c>
      <c r="N63" s="172">
        <f>N58</f>
        <v>3.3669806178321799</v>
      </c>
      <c r="O63" s="93"/>
      <c r="P63" s="93"/>
    </row>
    <row r="64" spans="1:17" ht="15" customHeight="1" outlineLevel="1" x14ac:dyDescent="0.35">
      <c r="A64" s="93"/>
      <c r="B64" s="93"/>
      <c r="C64" s="93"/>
      <c r="D64" s="75" t="s">
        <v>38</v>
      </c>
      <c r="E64" s="93"/>
      <c r="F64" s="93"/>
      <c r="G64" s="92">
        <v>-18642</v>
      </c>
      <c r="H64" s="93"/>
      <c r="I64" s="93"/>
      <c r="J64" s="93"/>
      <c r="K64" s="75" t="s">
        <v>35</v>
      </c>
      <c r="L64" s="93"/>
      <c r="M64" s="108" t="s">
        <v>48</v>
      </c>
      <c r="N64" s="152">
        <v>2.71</v>
      </c>
      <c r="O64" s="93"/>
      <c r="P64" s="93"/>
    </row>
    <row r="65" spans="1:17" ht="15" customHeight="1" outlineLevel="1" thickBot="1" x14ac:dyDescent="0.4">
      <c r="A65" s="93"/>
      <c r="B65" s="93"/>
      <c r="C65" s="93"/>
      <c r="D65" s="75" t="s">
        <v>18</v>
      </c>
      <c r="E65" s="93"/>
      <c r="F65" s="93"/>
      <c r="G65" s="169">
        <f>SUM(G63:G64)</f>
        <v>115150.73712986056</v>
      </c>
      <c r="H65" s="93"/>
      <c r="I65" s="93"/>
      <c r="J65" s="93"/>
      <c r="K65" s="75" t="s">
        <v>42</v>
      </c>
      <c r="L65" s="93"/>
      <c r="M65" s="93"/>
      <c r="N65" s="173">
        <f>N63/N64-1</f>
        <v>0.24242827226279706</v>
      </c>
      <c r="O65" s="93"/>
      <c r="P65" s="93"/>
    </row>
    <row r="66" spans="1:17" ht="15" customHeight="1" outlineLevel="1" x14ac:dyDescent="0.35">
      <c r="A66" s="93"/>
      <c r="B66" s="93"/>
      <c r="C66" s="89"/>
      <c r="D66" s="93"/>
      <c r="E66" s="93"/>
      <c r="F66" s="93"/>
      <c r="G66" s="93"/>
      <c r="H66" s="93"/>
      <c r="I66" s="93"/>
      <c r="J66" s="93"/>
      <c r="K66" s="93"/>
      <c r="L66" s="106"/>
      <c r="M66" s="106"/>
      <c r="N66" s="106"/>
      <c r="O66" s="93"/>
      <c r="P66" s="93"/>
    </row>
    <row r="67" spans="1:17" ht="15" customHeight="1" outlineLevel="1" x14ac:dyDescent="0.35">
      <c r="A67" s="93"/>
      <c r="B67" s="93"/>
      <c r="C67" s="89"/>
      <c r="D67" s="93"/>
      <c r="E67" s="93"/>
      <c r="F67" s="93"/>
      <c r="G67" s="93"/>
      <c r="H67" s="93"/>
      <c r="I67" s="93"/>
      <c r="J67" s="93"/>
      <c r="K67" s="93"/>
      <c r="L67" s="106"/>
      <c r="M67" s="106"/>
      <c r="N67" s="106"/>
      <c r="O67" s="93"/>
      <c r="P67" s="93"/>
    </row>
    <row r="68" spans="1:17" customFormat="1" ht="15" customHeight="1" outlineLevel="1" x14ac:dyDescent="0.35">
      <c r="A68" s="93"/>
      <c r="B68" s="93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3"/>
      <c r="Q68" s="6"/>
    </row>
    <row r="69" spans="1:17" customFormat="1" ht="15" customHeight="1" outlineLevel="1" x14ac:dyDescent="0.35">
      <c r="A69" s="93"/>
      <c r="B69" s="93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6" t="s">
        <v>40</v>
      </c>
      <c r="O69" s="93"/>
      <c r="P69" s="93"/>
      <c r="Q69" s="6"/>
    </row>
    <row r="70" spans="1:17" customFormat="1" ht="15" customHeight="1" outlineLevel="1" x14ac:dyDescent="0.35">
      <c r="A70" s="93"/>
      <c r="B70" s="93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109" t="s">
        <v>45</v>
      </c>
      <c r="O70" s="93"/>
      <c r="P70" s="93"/>
      <c r="Q70" s="6"/>
    </row>
    <row r="71" spans="1:17" customFormat="1" ht="15" customHeight="1" outlineLevel="1" x14ac:dyDescent="0.35">
      <c r="A71" s="93"/>
      <c r="B71" s="93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3"/>
      <c r="Q71" s="6"/>
    </row>
    <row r="72" spans="1:17" s="3" customFormat="1" ht="15" customHeight="1" outlineLevel="1" x14ac:dyDescent="0.35">
      <c r="A72" s="65"/>
      <c r="B72" s="144"/>
      <c r="C72" s="84"/>
      <c r="D72" s="83"/>
      <c r="E72" s="77"/>
      <c r="F72" s="145"/>
      <c r="G72" s="145"/>
      <c r="H72" s="145"/>
      <c r="I72" s="145"/>
      <c r="J72" s="145"/>
      <c r="K72" s="145"/>
      <c r="L72" s="145"/>
      <c r="M72" s="145"/>
      <c r="N72" s="145"/>
      <c r="O72" s="145"/>
      <c r="P72" s="145"/>
      <c r="Q72" s="5"/>
    </row>
    <row r="73" spans="1:17" customFormat="1" ht="15" customHeight="1" x14ac:dyDescent="0.35">
      <c r="A73" s="93"/>
      <c r="B73" s="93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3"/>
      <c r="Q73" s="6"/>
    </row>
    <row r="74" spans="1:17" s="1" customFormat="1" ht="15" customHeight="1" x14ac:dyDescent="0.4">
      <c r="A74" s="60" t="s">
        <v>22</v>
      </c>
      <c r="B74" s="66" t="s">
        <v>44</v>
      </c>
      <c r="C74" s="66"/>
      <c r="D74" s="97"/>
      <c r="E74" s="66"/>
      <c r="F74" s="67"/>
      <c r="G74" s="67"/>
      <c r="H74" s="67"/>
      <c r="I74" s="67"/>
      <c r="J74" s="67"/>
      <c r="K74" s="98"/>
      <c r="L74" s="99"/>
      <c r="M74" s="99"/>
      <c r="N74" s="99"/>
      <c r="O74" s="99"/>
      <c r="P74" s="68"/>
    </row>
    <row r="75" spans="1:17" s="1" customFormat="1" ht="15" customHeight="1" outlineLevel="1" x14ac:dyDescent="0.35">
      <c r="A75" s="60"/>
      <c r="B75" s="69"/>
      <c r="C75" s="62"/>
      <c r="D75" s="100"/>
      <c r="E75" s="70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2"/>
    </row>
    <row r="76" spans="1:17" s="1" customFormat="1" ht="15" customHeight="1" outlineLevel="1" x14ac:dyDescent="0.35">
      <c r="A76" s="60"/>
      <c r="B76" s="61" t="s">
        <v>3</v>
      </c>
      <c r="C76" s="62"/>
      <c r="D76" s="100"/>
      <c r="E76" s="70"/>
      <c r="F76" s="71"/>
      <c r="G76" s="71"/>
      <c r="H76" s="60"/>
      <c r="I76" s="101"/>
      <c r="J76" s="101"/>
      <c r="K76" s="101"/>
      <c r="L76" s="101"/>
      <c r="M76" s="101"/>
      <c r="N76" s="93"/>
      <c r="O76" s="101"/>
      <c r="P76" s="101"/>
      <c r="Q76" s="19"/>
    </row>
    <row r="77" spans="1:17" s="1" customFormat="1" ht="15" customHeight="1" outlineLevel="1" x14ac:dyDescent="0.35">
      <c r="A77" s="60"/>
      <c r="B77" s="61"/>
      <c r="C77" s="60"/>
      <c r="D77" s="102"/>
      <c r="E77" s="63"/>
      <c r="F77" s="60"/>
      <c r="G77" s="60"/>
      <c r="H77" s="60"/>
      <c r="I77" s="103"/>
      <c r="J77" s="103"/>
      <c r="K77" s="60"/>
      <c r="L77" s="60"/>
      <c r="M77" s="60"/>
      <c r="N77" s="60"/>
      <c r="O77" s="103"/>
      <c r="P77" s="103"/>
      <c r="Q77" s="21"/>
    </row>
    <row r="78" spans="1:17" s="1" customFormat="1" ht="15" customHeight="1" outlineLevel="1" x14ac:dyDescent="0.35">
      <c r="A78" s="60"/>
      <c r="B78" s="61"/>
      <c r="C78" s="60"/>
      <c r="D78" s="102"/>
      <c r="E78" s="63"/>
      <c r="F78" s="60"/>
      <c r="G78" s="60"/>
      <c r="H78" s="60"/>
      <c r="I78" s="103"/>
      <c r="J78" s="103"/>
      <c r="K78" s="60"/>
      <c r="L78" s="60"/>
      <c r="M78" s="60"/>
      <c r="N78" s="60"/>
      <c r="O78" s="103"/>
      <c r="P78" s="103"/>
      <c r="Q78" s="21"/>
    </row>
    <row r="79" spans="1:17" s="1" customFormat="1" ht="15" customHeight="1" outlineLevel="1" x14ac:dyDescent="0.35">
      <c r="A79" s="60"/>
      <c r="B79" s="61"/>
      <c r="C79" s="60"/>
      <c r="D79" s="87" t="s">
        <v>14</v>
      </c>
      <c r="E79" s="60"/>
      <c r="F79" s="60"/>
      <c r="G79" s="153">
        <f>G49</f>
        <v>0.02</v>
      </c>
      <c r="H79" s="60"/>
      <c r="I79" s="104"/>
      <c r="J79" s="104"/>
      <c r="K79" s="154" t="s">
        <v>20</v>
      </c>
      <c r="L79" s="93"/>
      <c r="M79" s="108" t="s">
        <v>23</v>
      </c>
      <c r="N79" s="91">
        <f>N57</f>
        <v>34200</v>
      </c>
      <c r="O79" s="104"/>
      <c r="P79" s="104"/>
      <c r="Q79" s="20"/>
    </row>
    <row r="80" spans="1:17" s="1" customFormat="1" ht="15" customHeight="1" outlineLevel="1" x14ac:dyDescent="0.35">
      <c r="A80" s="60"/>
      <c r="B80" s="69"/>
      <c r="C80" s="60"/>
      <c r="D80" s="87" t="s">
        <v>59</v>
      </c>
      <c r="E80" s="60"/>
      <c r="F80" s="60"/>
      <c r="G80" s="153">
        <f>G50</f>
        <v>0.13500000000000001</v>
      </c>
      <c r="H80" s="71"/>
      <c r="I80" s="71"/>
      <c r="J80" s="71"/>
      <c r="K80" s="154" t="s">
        <v>35</v>
      </c>
      <c r="L80" s="93"/>
      <c r="M80" s="108" t="s">
        <v>21</v>
      </c>
      <c r="N80" s="151">
        <f>N64</f>
        <v>2.71</v>
      </c>
      <c r="O80" s="71"/>
      <c r="P80" s="71"/>
      <c r="Q80" s="2"/>
    </row>
    <row r="81" spans="1:17" customFormat="1" ht="15" customHeight="1" outlineLevel="1" x14ac:dyDescent="0.35">
      <c r="A81" s="93"/>
      <c r="B81" s="93"/>
      <c r="C81" s="93"/>
      <c r="D81" s="154" t="s">
        <v>13</v>
      </c>
      <c r="E81" s="93"/>
      <c r="F81" s="93"/>
      <c r="G81" s="91">
        <f>G63</f>
        <v>133792.73712986056</v>
      </c>
      <c r="H81" s="95"/>
      <c r="I81" s="95"/>
      <c r="J81" s="95"/>
      <c r="K81" s="93"/>
      <c r="L81" s="93"/>
      <c r="M81" s="93"/>
      <c r="N81" s="93"/>
      <c r="O81" s="93"/>
      <c r="P81" s="93"/>
      <c r="Q81" s="6"/>
    </row>
    <row r="82" spans="1:17" customFormat="1" ht="15" customHeight="1" outlineLevel="1" x14ac:dyDescent="0.35">
      <c r="A82" s="93"/>
      <c r="B82" s="93"/>
      <c r="C82" s="93"/>
      <c r="D82" s="154" t="s">
        <v>19</v>
      </c>
      <c r="E82" s="93"/>
      <c r="F82" s="93"/>
      <c r="G82" s="91">
        <f>-G64</f>
        <v>18642</v>
      </c>
      <c r="H82" s="95"/>
      <c r="I82" s="95"/>
      <c r="J82" s="95"/>
      <c r="K82" s="93"/>
      <c r="L82" s="93"/>
      <c r="M82" s="93"/>
      <c r="N82" s="93"/>
      <c r="O82" s="91"/>
      <c r="P82" s="93"/>
      <c r="Q82" s="6"/>
    </row>
    <row r="83" spans="1:17" customFormat="1" ht="15" customHeight="1" outlineLevel="1" x14ac:dyDescent="0.35">
      <c r="A83" s="93"/>
      <c r="B83" s="93"/>
      <c r="C83" s="93"/>
      <c r="D83" s="93"/>
      <c r="E83" s="93"/>
      <c r="F83" s="93"/>
      <c r="G83" s="93"/>
      <c r="H83" s="95"/>
      <c r="I83" s="95"/>
      <c r="J83" s="95"/>
      <c r="K83" s="93"/>
      <c r="L83" s="93"/>
      <c r="M83" s="93"/>
      <c r="N83" s="93"/>
      <c r="O83" s="92"/>
      <c r="P83" s="93"/>
      <c r="Q83" s="6"/>
    </row>
    <row r="84" spans="1:17" ht="15" customHeight="1" outlineLevel="1" x14ac:dyDescent="0.35">
      <c r="A84" s="93"/>
      <c r="B84" s="93"/>
      <c r="C84" s="89"/>
      <c r="D84" s="75"/>
      <c r="E84" s="93"/>
      <c r="F84" s="108"/>
      <c r="G84" s="92"/>
      <c r="H84" s="93"/>
      <c r="I84" s="93"/>
      <c r="J84" s="93"/>
      <c r="K84" s="93"/>
      <c r="L84" s="106"/>
      <c r="M84" s="106"/>
      <c r="N84" s="106"/>
      <c r="O84" s="93"/>
      <c r="P84" s="93"/>
    </row>
    <row r="85" spans="1:17" customFormat="1" ht="15" customHeight="1" outlineLevel="1" x14ac:dyDescent="0.35">
      <c r="A85" s="93"/>
      <c r="B85" s="93"/>
      <c r="C85" s="93"/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15"/>
    </row>
    <row r="86" spans="1:17" customFormat="1" ht="15" customHeight="1" outlineLevel="1" x14ac:dyDescent="0.35">
      <c r="A86" s="110"/>
      <c r="B86" s="110"/>
      <c r="C86" s="93"/>
      <c r="D86" s="111" t="s">
        <v>60</v>
      </c>
      <c r="E86" s="112"/>
      <c r="F86" s="112"/>
      <c r="G86" s="112"/>
      <c r="H86" s="112"/>
      <c r="I86" s="110"/>
      <c r="J86" s="95"/>
      <c r="K86" s="113" t="s">
        <v>41</v>
      </c>
      <c r="L86" s="114"/>
      <c r="M86" s="114"/>
      <c r="N86" s="114"/>
      <c r="O86" s="114"/>
      <c r="P86" s="93"/>
      <c r="Q86" s="6"/>
    </row>
    <row r="87" spans="1:17" customFormat="1" ht="15" customHeight="1" outlineLevel="1" x14ac:dyDescent="0.35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95"/>
      <c r="L87" s="95"/>
      <c r="M87" s="95"/>
      <c r="N87" s="95"/>
      <c r="O87" s="95"/>
      <c r="P87" s="93"/>
      <c r="Q87" s="6"/>
    </row>
    <row r="88" spans="1:17" s="16" customFormat="1" ht="15" customHeight="1" outlineLevel="1" x14ac:dyDescent="0.35">
      <c r="A88" s="110"/>
      <c r="B88" s="110"/>
      <c r="C88" s="115"/>
      <c r="D88" s="116" t="s">
        <v>14</v>
      </c>
      <c r="E88" s="112"/>
      <c r="F88" s="112"/>
      <c r="G88" s="112"/>
      <c r="H88" s="112"/>
      <c r="I88" s="110"/>
      <c r="J88" s="117"/>
      <c r="K88" s="118" t="s">
        <v>14</v>
      </c>
      <c r="L88" s="114"/>
      <c r="M88" s="114"/>
      <c r="N88" s="114"/>
      <c r="O88" s="114"/>
      <c r="P88" s="110"/>
    </row>
    <row r="89" spans="1:17" customFormat="1" ht="15" customHeight="1" outlineLevel="1" x14ac:dyDescent="0.35">
      <c r="A89" s="93"/>
      <c r="B89" s="93"/>
      <c r="C89" s="119">
        <f>G81</f>
        <v>133792.73712986056</v>
      </c>
      <c r="D89" s="17">
        <f>E89-0.005</f>
        <v>9.9999999999999985E-3</v>
      </c>
      <c r="E89" s="17">
        <f>F89-0.005</f>
        <v>1.4999999999999999E-2</v>
      </c>
      <c r="F89" s="59">
        <v>0.02</v>
      </c>
      <c r="G89" s="17">
        <f>F89+0.005</f>
        <v>2.5000000000000001E-2</v>
      </c>
      <c r="H89" s="17">
        <f>G89+0.005</f>
        <v>3.0000000000000002E-2</v>
      </c>
      <c r="I89" s="93"/>
      <c r="J89" s="120"/>
      <c r="K89" s="17">
        <f>D89</f>
        <v>9.9999999999999985E-3</v>
      </c>
      <c r="L89" s="174">
        <f>E89</f>
        <v>1.4999999999999999E-2</v>
      </c>
      <c r="M89" s="174">
        <f>F89</f>
        <v>0.02</v>
      </c>
      <c r="N89" s="174">
        <f>G89</f>
        <v>2.5000000000000001E-2</v>
      </c>
      <c r="O89" s="174">
        <f>H89</f>
        <v>3.0000000000000002E-2</v>
      </c>
      <c r="P89" s="93"/>
      <c r="Q89" s="6"/>
    </row>
    <row r="90" spans="1:17" customFormat="1" ht="15" customHeight="1" outlineLevel="1" x14ac:dyDescent="0.35">
      <c r="A90" s="93"/>
      <c r="B90" s="121" t="s">
        <v>17</v>
      </c>
      <c r="C90" s="17">
        <f>C91-0.01</f>
        <v>0.115</v>
      </c>
      <c r="D90" s="175">
        <f t="dataTable" ref="D90:H94" dt2D="1" dtr="1" r1="G49" r2="G50"/>
        <v>152610.2135043655</v>
      </c>
      <c r="E90" s="177">
        <v>157486.43958575034</v>
      </c>
      <c r="F90" s="177">
        <v>162875.95262307042</v>
      </c>
      <c r="G90" s="177">
        <v>168864.30044231494</v>
      </c>
      <c r="H90" s="177">
        <v>175557.15976970585</v>
      </c>
      <c r="I90" s="121" t="s">
        <v>17</v>
      </c>
      <c r="J90" s="17">
        <f>C90</f>
        <v>0.115</v>
      </c>
      <c r="K90" s="178">
        <f>D102/$N$79</f>
        <v>3.917199225273845</v>
      </c>
      <c r="L90" s="122">
        <f t="shared" ref="K90:O94" si="11">E102/$N$79</f>
        <v>4.0597789352558582</v>
      </c>
      <c r="M90" s="122">
        <f t="shared" si="11"/>
        <v>4.217367035762293</v>
      </c>
      <c r="N90" s="122">
        <f t="shared" si="11"/>
        <v>4.3924649252138872</v>
      </c>
      <c r="O90" s="122">
        <f t="shared" si="11"/>
        <v>4.5881625663656678</v>
      </c>
      <c r="P90" s="93"/>
      <c r="Q90" s="6"/>
    </row>
    <row r="91" spans="1:17" customFormat="1" ht="15" customHeight="1" outlineLevel="1" x14ac:dyDescent="0.35">
      <c r="A91" s="93"/>
      <c r="B91" s="121"/>
      <c r="C91" s="17">
        <f>C92-0.01</f>
        <v>0.125</v>
      </c>
      <c r="D91" s="176">
        <v>138832.20762451095</v>
      </c>
      <c r="E91" s="23">
        <v>142702.95057299969</v>
      </c>
      <c r="F91" s="23">
        <v>146942.33570705878</v>
      </c>
      <c r="G91" s="23">
        <v>151605.65935452376</v>
      </c>
      <c r="H91" s="23">
        <v>156759.85917540613</v>
      </c>
      <c r="I91" s="121"/>
      <c r="J91" s="17">
        <f>C91</f>
        <v>0.125</v>
      </c>
      <c r="K91" s="179">
        <f t="shared" si="11"/>
        <v>3.5143335562722502</v>
      </c>
      <c r="L91" s="122">
        <f t="shared" si="11"/>
        <v>3.6275131746491138</v>
      </c>
      <c r="M91" s="122">
        <f t="shared" si="11"/>
        <v>3.7514718042999644</v>
      </c>
      <c r="N91" s="122">
        <f t="shared" si="11"/>
        <v>3.8878262969158994</v>
      </c>
      <c r="O91" s="122">
        <f t="shared" si="11"/>
        <v>4.0385338940177231</v>
      </c>
      <c r="P91" s="93"/>
      <c r="Q91" s="6"/>
    </row>
    <row r="92" spans="1:17" customFormat="1" ht="15" customHeight="1" outlineLevel="1" x14ac:dyDescent="0.35">
      <c r="A92" s="93"/>
      <c r="B92" s="121"/>
      <c r="C92" s="59">
        <v>0.13500000000000001</v>
      </c>
      <c r="D92" s="176">
        <v>127275.09810482431</v>
      </c>
      <c r="E92" s="23">
        <v>130398.13347098752</v>
      </c>
      <c r="F92" s="129">
        <v>133792.73712986056</v>
      </c>
      <c r="G92" s="23">
        <v>137495.9411213584</v>
      </c>
      <c r="H92" s="23">
        <v>141551.83120728462</v>
      </c>
      <c r="I92" s="121"/>
      <c r="J92" s="17">
        <f>C92</f>
        <v>0.13500000000000001</v>
      </c>
      <c r="K92" s="179">
        <f t="shared" si="11"/>
        <v>3.1764063773340441</v>
      </c>
      <c r="L92" s="122">
        <f t="shared" si="11"/>
        <v>3.2677232009060679</v>
      </c>
      <c r="M92" s="130">
        <f t="shared" si="11"/>
        <v>3.3669806178321799</v>
      </c>
      <c r="N92" s="122">
        <f t="shared" si="11"/>
        <v>3.4752614362970289</v>
      </c>
      <c r="O92" s="122">
        <f t="shared" si="11"/>
        <v>3.5938547136632928</v>
      </c>
      <c r="P92" s="93"/>
      <c r="Q92" s="6"/>
    </row>
    <row r="93" spans="1:17" customFormat="1" ht="15" customHeight="1" outlineLevel="1" x14ac:dyDescent="0.35">
      <c r="A93" s="93"/>
      <c r="B93" s="121"/>
      <c r="C93" s="17">
        <f>C92+0.01</f>
        <v>0.14500000000000002</v>
      </c>
      <c r="D93" s="176">
        <v>117444.64090087425</v>
      </c>
      <c r="E93" s="23">
        <v>119999.35858853068</v>
      </c>
      <c r="F93" s="23">
        <v>122758.45369119963</v>
      </c>
      <c r="G93" s="23">
        <v>125747.47338575768</v>
      </c>
      <c r="H93" s="23">
        <v>128996.40783636423</v>
      </c>
      <c r="I93" s="121"/>
      <c r="J93" s="17">
        <f>C93</f>
        <v>0.14500000000000002</v>
      </c>
      <c r="K93" s="179">
        <f t="shared" si="11"/>
        <v>2.8889661082126974</v>
      </c>
      <c r="L93" s="122">
        <f t="shared" si="11"/>
        <v>2.9636654558049909</v>
      </c>
      <c r="M93" s="122">
        <f t="shared" si="11"/>
        <v>3.0443407512046674</v>
      </c>
      <c r="N93" s="122">
        <f t="shared" si="11"/>
        <v>3.1317389878876516</v>
      </c>
      <c r="O93" s="122">
        <f t="shared" si="11"/>
        <v>3.2267370712387202</v>
      </c>
      <c r="P93" s="93"/>
      <c r="Q93" s="6"/>
    </row>
    <row r="94" spans="1:17" customFormat="1" ht="15" customHeight="1" outlineLevel="1" x14ac:dyDescent="0.35">
      <c r="A94" s="93"/>
      <c r="B94" s="121"/>
      <c r="C94" s="17">
        <f>C93+0.01</f>
        <v>0.15500000000000003</v>
      </c>
      <c r="D94" s="176">
        <v>108982.97299484035</v>
      </c>
      <c r="E94" s="23">
        <v>111097.63766704898</v>
      </c>
      <c r="F94" s="23">
        <v>113368.94416682862</v>
      </c>
      <c r="G94" s="23">
        <v>115814.9665512067</v>
      </c>
      <c r="H94" s="23">
        <v>118456.67072633503</v>
      </c>
      <c r="I94" s="121"/>
      <c r="J94" s="17">
        <f>C94</f>
        <v>0.15500000000000003</v>
      </c>
      <c r="K94" s="179">
        <f t="shared" si="11"/>
        <v>2.6415489179777882</v>
      </c>
      <c r="L94" s="122">
        <f t="shared" si="11"/>
        <v>2.7033812183347656</v>
      </c>
      <c r="M94" s="122">
        <f t="shared" si="11"/>
        <v>2.7697936890885559</v>
      </c>
      <c r="N94" s="122">
        <f t="shared" si="11"/>
        <v>2.8413148114387923</v>
      </c>
      <c r="O94" s="122">
        <f t="shared" si="11"/>
        <v>2.9185576235770476</v>
      </c>
      <c r="P94" s="93"/>
      <c r="Q94" s="6"/>
    </row>
    <row r="95" spans="1:17" customFormat="1" ht="15" customHeight="1" outlineLevel="1" x14ac:dyDescent="0.35">
      <c r="A95" s="93"/>
      <c r="B95" s="93"/>
      <c r="C95" s="95"/>
      <c r="D95" s="95"/>
      <c r="E95" s="95"/>
      <c r="F95" s="95"/>
      <c r="G95" s="95"/>
      <c r="H95" s="95"/>
      <c r="I95" s="93"/>
      <c r="J95" s="93"/>
      <c r="K95" s="93"/>
      <c r="L95" s="93"/>
      <c r="M95" s="93"/>
      <c r="N95" s="93"/>
      <c r="O95" s="93"/>
      <c r="P95" s="93"/>
      <c r="Q95" s="6"/>
    </row>
    <row r="96" spans="1:17" customFormat="1" ht="15" customHeight="1" outlineLevel="1" x14ac:dyDescent="0.35">
      <c r="A96" s="93"/>
      <c r="B96" s="93"/>
      <c r="C96" s="95"/>
      <c r="D96" s="95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3"/>
      <c r="Q96" s="6"/>
    </row>
    <row r="97" spans="1:17" customFormat="1" ht="15" customHeight="1" outlineLevel="1" x14ac:dyDescent="0.35">
      <c r="A97" s="93"/>
      <c r="B97" s="93"/>
      <c r="C97" s="95"/>
      <c r="D97" s="95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3"/>
      <c r="Q97" s="6"/>
    </row>
    <row r="98" spans="1:17" customFormat="1" ht="15" customHeight="1" outlineLevel="1" x14ac:dyDescent="0.35">
      <c r="A98" s="110"/>
      <c r="B98" s="93"/>
      <c r="C98" s="95"/>
      <c r="D98" s="111" t="s">
        <v>25</v>
      </c>
      <c r="E98" s="112"/>
      <c r="F98" s="112"/>
      <c r="G98" s="112"/>
      <c r="H98" s="112"/>
      <c r="I98" s="95"/>
      <c r="J98" s="95"/>
      <c r="K98" s="113" t="s">
        <v>49</v>
      </c>
      <c r="L98" s="114"/>
      <c r="M98" s="114"/>
      <c r="N98" s="114"/>
      <c r="O98" s="114"/>
      <c r="P98" s="93"/>
      <c r="Q98" s="6"/>
    </row>
    <row r="99" spans="1:17" customFormat="1" ht="15" customHeight="1" outlineLevel="1" x14ac:dyDescent="0.35">
      <c r="A99" s="93"/>
      <c r="B99" s="93"/>
      <c r="C99" s="93"/>
      <c r="D99" s="93"/>
      <c r="E99" s="93"/>
      <c r="F99" s="93"/>
      <c r="G99" s="93"/>
      <c r="H99" s="93"/>
      <c r="I99" s="95"/>
      <c r="J99" s="95"/>
      <c r="K99" s="95"/>
      <c r="L99" s="95"/>
      <c r="M99" s="95"/>
      <c r="N99" s="95"/>
      <c r="O99" s="95"/>
      <c r="P99" s="93"/>
      <c r="Q99" s="6"/>
    </row>
    <row r="100" spans="1:17" s="16" customFormat="1" ht="15" customHeight="1" outlineLevel="1" x14ac:dyDescent="0.35">
      <c r="A100" s="110"/>
      <c r="B100" s="110"/>
      <c r="C100" s="110"/>
      <c r="D100" s="116" t="s">
        <v>14</v>
      </c>
      <c r="E100" s="112"/>
      <c r="F100" s="112"/>
      <c r="G100" s="112"/>
      <c r="H100" s="112"/>
      <c r="I100" s="117"/>
      <c r="J100" s="117"/>
      <c r="K100" s="118" t="s">
        <v>14</v>
      </c>
      <c r="L100" s="114"/>
      <c r="M100" s="114"/>
      <c r="N100" s="114"/>
      <c r="O100" s="114"/>
      <c r="P100" s="110"/>
      <c r="Q100" s="22"/>
    </row>
    <row r="101" spans="1:17" customFormat="1" ht="15" customHeight="1" outlineLevel="1" x14ac:dyDescent="0.35">
      <c r="A101" s="93"/>
      <c r="B101" s="95"/>
      <c r="C101" s="123"/>
      <c r="D101" s="17">
        <f>D89</f>
        <v>9.9999999999999985E-3</v>
      </c>
      <c r="E101" s="174">
        <f>E89</f>
        <v>1.4999999999999999E-2</v>
      </c>
      <c r="F101" s="174">
        <f>F89</f>
        <v>0.02</v>
      </c>
      <c r="G101" s="174">
        <f>G89</f>
        <v>2.5000000000000001E-2</v>
      </c>
      <c r="H101" s="174">
        <f>H89</f>
        <v>3.0000000000000002E-2</v>
      </c>
      <c r="I101" s="95"/>
      <c r="J101" s="124"/>
      <c r="K101" s="17">
        <f>K89</f>
        <v>9.9999999999999985E-3</v>
      </c>
      <c r="L101" s="174">
        <f>L89</f>
        <v>1.4999999999999999E-2</v>
      </c>
      <c r="M101" s="174">
        <f>M89</f>
        <v>0.02</v>
      </c>
      <c r="N101" s="174">
        <f>N89</f>
        <v>2.5000000000000001E-2</v>
      </c>
      <c r="O101" s="174">
        <f>O89</f>
        <v>3.0000000000000002E-2</v>
      </c>
      <c r="P101" s="93"/>
      <c r="Q101" s="6"/>
    </row>
    <row r="102" spans="1:17" customFormat="1" ht="15" customHeight="1" outlineLevel="1" x14ac:dyDescent="0.35">
      <c r="A102" s="93"/>
      <c r="B102" s="125" t="s">
        <v>17</v>
      </c>
      <c r="C102" s="17">
        <f>C90</f>
        <v>0.115</v>
      </c>
      <c r="D102" s="175">
        <f>D90-$G$82</f>
        <v>133968.2135043655</v>
      </c>
      <c r="E102" s="23">
        <f t="shared" ref="D102:H106" si="12">E90-$G$82</f>
        <v>138844.43958575034</v>
      </c>
      <c r="F102" s="23">
        <f t="shared" si="12"/>
        <v>144233.95262307042</v>
      </c>
      <c r="G102" s="23">
        <f t="shared" si="12"/>
        <v>150222.30044231494</v>
      </c>
      <c r="H102" s="23">
        <f t="shared" si="12"/>
        <v>156915.15976970585</v>
      </c>
      <c r="I102" s="125" t="s">
        <v>17</v>
      </c>
      <c r="J102" s="17">
        <f>C102</f>
        <v>0.115</v>
      </c>
      <c r="K102" s="180">
        <f>K90/$N$80-1</f>
        <v>0.44546096873573626</v>
      </c>
      <c r="L102" s="126">
        <f t="shared" ref="K102:O106" si="13">L90/$N$80-1</f>
        <v>0.49807340784349008</v>
      </c>
      <c r="M102" s="126">
        <f t="shared" si="13"/>
        <v>0.55622399843627046</v>
      </c>
      <c r="N102" s="126">
        <f t="shared" si="13"/>
        <v>0.62083576576158195</v>
      </c>
      <c r="O102" s="126">
        <f t="shared" si="13"/>
        <v>0.69304891747810626</v>
      </c>
      <c r="P102" s="93"/>
      <c r="Q102" s="6"/>
    </row>
    <row r="103" spans="1:17" customFormat="1" ht="15" customHeight="1" outlineLevel="1" x14ac:dyDescent="0.35">
      <c r="A103" s="93"/>
      <c r="B103" s="125"/>
      <c r="C103" s="17">
        <f>C91</f>
        <v>0.125</v>
      </c>
      <c r="D103" s="176">
        <f t="shared" si="12"/>
        <v>120190.20762451095</v>
      </c>
      <c r="E103" s="23">
        <f t="shared" si="12"/>
        <v>124060.95057299969</v>
      </c>
      <c r="F103" s="23">
        <f t="shared" si="12"/>
        <v>128300.33570705878</v>
      </c>
      <c r="G103" s="23">
        <f t="shared" si="12"/>
        <v>132963.65935452376</v>
      </c>
      <c r="H103" s="23">
        <f t="shared" si="12"/>
        <v>138117.85917540613</v>
      </c>
      <c r="I103" s="125"/>
      <c r="J103" s="17">
        <f>C103</f>
        <v>0.125</v>
      </c>
      <c r="K103" s="181">
        <f t="shared" si="13"/>
        <v>0.29680205028496309</v>
      </c>
      <c r="L103" s="126">
        <f t="shared" si="13"/>
        <v>0.33856574710299414</v>
      </c>
      <c r="M103" s="126">
        <f t="shared" si="13"/>
        <v>0.38430693885607536</v>
      </c>
      <c r="N103" s="126">
        <f t="shared" si="13"/>
        <v>0.43462224978446473</v>
      </c>
      <c r="O103" s="126">
        <f t="shared" si="13"/>
        <v>0.49023390923163213</v>
      </c>
      <c r="P103" s="93"/>
      <c r="Q103" s="6"/>
    </row>
    <row r="104" spans="1:17" customFormat="1" ht="15" customHeight="1" outlineLevel="1" x14ac:dyDescent="0.35">
      <c r="A104" s="93"/>
      <c r="B104" s="125"/>
      <c r="C104" s="17">
        <f>C92</f>
        <v>0.13500000000000001</v>
      </c>
      <c r="D104" s="176">
        <f t="shared" si="12"/>
        <v>108633.09810482431</v>
      </c>
      <c r="E104" s="23">
        <f t="shared" si="12"/>
        <v>111756.13347098752</v>
      </c>
      <c r="F104" s="129">
        <f t="shared" si="12"/>
        <v>115150.73712986056</v>
      </c>
      <c r="G104" s="23">
        <f t="shared" si="12"/>
        <v>118853.9411213584</v>
      </c>
      <c r="H104" s="23">
        <f t="shared" si="12"/>
        <v>122909.83120728462</v>
      </c>
      <c r="I104" s="125"/>
      <c r="J104" s="17">
        <f>C104</f>
        <v>0.13500000000000001</v>
      </c>
      <c r="K104" s="181">
        <f t="shared" si="13"/>
        <v>0.17210567429300516</v>
      </c>
      <c r="L104" s="126">
        <f t="shared" si="13"/>
        <v>0.20580191915353052</v>
      </c>
      <c r="M104" s="131">
        <f t="shared" si="13"/>
        <v>0.24242827226279706</v>
      </c>
      <c r="N104" s="126">
        <f t="shared" si="13"/>
        <v>0.28238429383654196</v>
      </c>
      <c r="O104" s="126">
        <f t="shared" si="13"/>
        <v>0.32614565079826296</v>
      </c>
      <c r="P104" s="93"/>
      <c r="Q104" s="6"/>
    </row>
    <row r="105" spans="1:17" customFormat="1" ht="15" customHeight="1" outlineLevel="1" x14ac:dyDescent="0.35">
      <c r="A105" s="93"/>
      <c r="B105" s="125"/>
      <c r="C105" s="17">
        <f>C93</f>
        <v>0.14500000000000002</v>
      </c>
      <c r="D105" s="176">
        <f t="shared" si="12"/>
        <v>98802.640900874248</v>
      </c>
      <c r="E105" s="23">
        <f t="shared" si="12"/>
        <v>101357.35858853068</v>
      </c>
      <c r="F105" s="23">
        <f t="shared" si="12"/>
        <v>104116.45369119963</v>
      </c>
      <c r="G105" s="23">
        <f t="shared" si="12"/>
        <v>107105.47338575768</v>
      </c>
      <c r="H105" s="23">
        <f t="shared" si="12"/>
        <v>110354.40783636423</v>
      </c>
      <c r="I105" s="125"/>
      <c r="J105" s="17">
        <f>C105</f>
        <v>0.14500000000000002</v>
      </c>
      <c r="K105" s="181">
        <f t="shared" si="13"/>
        <v>6.603915432202867E-2</v>
      </c>
      <c r="L105" s="126">
        <f t="shared" si="13"/>
        <v>9.3603489226933956E-2</v>
      </c>
      <c r="M105" s="126">
        <f t="shared" si="13"/>
        <v>0.1233729709242315</v>
      </c>
      <c r="N105" s="126">
        <f t="shared" si="13"/>
        <v>0.15562324276297113</v>
      </c>
      <c r="O105" s="126">
        <f t="shared" si="13"/>
        <v>0.19067788606594838</v>
      </c>
      <c r="P105" s="93"/>
      <c r="Q105" s="6"/>
    </row>
    <row r="106" spans="1:17" customFormat="1" ht="15" customHeight="1" outlineLevel="1" x14ac:dyDescent="0.35">
      <c r="A106" s="93"/>
      <c r="B106" s="125"/>
      <c r="C106" s="17">
        <f>C94</f>
        <v>0.15500000000000003</v>
      </c>
      <c r="D106" s="176">
        <f t="shared" si="12"/>
        <v>90340.972994840355</v>
      </c>
      <c r="E106" s="23">
        <f t="shared" si="12"/>
        <v>92455.637667048984</v>
      </c>
      <c r="F106" s="23">
        <f t="shared" si="12"/>
        <v>94726.944166828616</v>
      </c>
      <c r="G106" s="23">
        <f t="shared" si="12"/>
        <v>97172.9665512067</v>
      </c>
      <c r="H106" s="23">
        <f t="shared" si="12"/>
        <v>99814.670726335025</v>
      </c>
      <c r="I106" s="125"/>
      <c r="J106" s="17">
        <f>C106</f>
        <v>0.15500000000000003</v>
      </c>
      <c r="K106" s="181">
        <f t="shared" si="13"/>
        <v>-2.525870185321466E-2</v>
      </c>
      <c r="L106" s="126">
        <f t="shared" si="13"/>
        <v>-2.4423548580200238E-3</v>
      </c>
      <c r="M106" s="126">
        <f t="shared" si="13"/>
        <v>2.206409191459624E-2</v>
      </c>
      <c r="N106" s="126">
        <f t="shared" si="13"/>
        <v>4.8455649977414028E-2</v>
      </c>
      <c r="O106" s="126">
        <f t="shared" si="13"/>
        <v>7.6958532685257541E-2</v>
      </c>
      <c r="P106" s="93"/>
    </row>
    <row r="107" spans="1:17" ht="15" customHeight="1" outlineLevel="1" x14ac:dyDescent="0.35">
      <c r="A107" s="93"/>
      <c r="B107" s="95"/>
      <c r="C107" s="95"/>
      <c r="D107" s="18"/>
      <c r="E107" s="18"/>
      <c r="F107" s="18"/>
      <c r="G107" s="18"/>
      <c r="H107" s="18"/>
      <c r="I107" s="93"/>
      <c r="J107" s="93"/>
      <c r="K107" s="93"/>
      <c r="L107" s="93"/>
      <c r="M107" s="93"/>
      <c r="N107" s="93"/>
      <c r="O107" s="93"/>
      <c r="P107" s="93"/>
    </row>
    <row r="108" spans="1:17" s="1" customFormat="1" ht="15" customHeight="1" outlineLevel="1" x14ac:dyDescent="0.35">
      <c r="A108" s="60"/>
      <c r="B108" s="60"/>
      <c r="C108" s="62"/>
      <c r="D108" s="63"/>
      <c r="E108" s="63"/>
      <c r="F108" s="63"/>
      <c r="G108" s="93"/>
      <c r="H108" s="93"/>
      <c r="I108" s="93"/>
      <c r="J108" s="93"/>
      <c r="K108" s="93"/>
      <c r="L108" s="93"/>
      <c r="M108" s="93"/>
      <c r="N108" s="60"/>
      <c r="O108" s="60"/>
      <c r="P108" s="60"/>
      <c r="Q108" s="5"/>
    </row>
    <row r="109" spans="1:17" customFormat="1" ht="15" customHeight="1" outlineLevel="1" x14ac:dyDescent="0.35">
      <c r="A109" s="93"/>
      <c r="B109" s="93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3"/>
      <c r="O109" s="96" t="s">
        <v>40</v>
      </c>
      <c r="P109" s="93"/>
      <c r="Q109" s="6"/>
    </row>
    <row r="110" spans="1:17" customFormat="1" ht="15" customHeight="1" outlineLevel="1" x14ac:dyDescent="0.35">
      <c r="A110" s="93"/>
      <c r="B110" s="93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3"/>
      <c r="O110" s="109" t="s">
        <v>50</v>
      </c>
      <c r="P110" s="93"/>
      <c r="Q110" s="6"/>
    </row>
    <row r="111" spans="1:17" customFormat="1" ht="15" customHeight="1" outlineLevel="1" x14ac:dyDescent="0.35">
      <c r="A111" s="93"/>
      <c r="B111" s="93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3"/>
      <c r="O111" s="109"/>
      <c r="P111" s="93"/>
      <c r="Q111" s="6"/>
    </row>
    <row r="112" spans="1:17" s="3" customFormat="1" ht="15" customHeight="1" outlineLevel="1" x14ac:dyDescent="0.35">
      <c r="A112" s="65"/>
      <c r="B112" s="155" t="s">
        <v>55</v>
      </c>
      <c r="C112" s="156"/>
      <c r="D112" s="156"/>
      <c r="E112" s="156"/>
      <c r="F112" s="156"/>
      <c r="G112" s="156"/>
      <c r="H112" s="156"/>
      <c r="I112" s="156"/>
      <c r="J112" s="156"/>
      <c r="K112" s="156"/>
      <c r="L112" s="156"/>
      <c r="M112" s="156"/>
      <c r="N112" s="156"/>
      <c r="O112" s="156"/>
      <c r="P112" s="156"/>
      <c r="Q112" s="5"/>
    </row>
  </sheetData>
  <mergeCells count="6">
    <mergeCell ref="B112:P112"/>
    <mergeCell ref="B102:B106"/>
    <mergeCell ref="I90:I94"/>
    <mergeCell ref="I102:I106"/>
    <mergeCell ref="B90:B94"/>
    <mergeCell ref="B1:P1"/>
  </mergeCells>
  <hyperlinks>
    <hyperlink ref="B112" r:id="rId1" tooltip="Zaigham Ali — Portfolio" xr:uid="{21C1DEB5-C4F1-4159-8FB6-2948DC273A0A}"/>
  </hyperlinks>
  <printOptions horizontalCentered="1"/>
  <pageMargins left="0.11811023622047245" right="0.11811023622047245" top="0.11811023622047245" bottom="0.11811023622047245" header="0.11811023622047245" footer="0.11811023622047245"/>
  <pageSetup scale="95" orientation="landscape" r:id="rId2"/>
  <headerFooter alignWithMargins="0">
    <oddFooter>&amp;L&amp;"Open Sans,Bold"&amp;10&amp;K002060Compact DCF Model&amp;C&amp;"Open Sans,Bold"&amp;10&amp;K002060Page &amp;P of &amp;N&amp;R&amp;G</oddFooter>
  </headerFooter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acheModel xmlns:xsd="http://www.w3.org/2001/XMLSchema" xmlns:xsi="http://www.w3.org/2001/XMLSchema-instance" xmlns="TagniFiModelState">
  <SerializedJson>[]</SerializedJson>
</CacheModel>
</file>

<file path=customXml/itemProps1.xml><?xml version="1.0" encoding="utf-8"?>
<ds:datastoreItem xmlns:ds="http://schemas.openxmlformats.org/officeDocument/2006/customXml" ds:itemID="{F87FA3EF-5CAE-45FE-8E65-0323A68546CC}">
  <ds:schemaRefs>
    <ds:schemaRef ds:uri="http://www.w3.org/2001/XMLSchema"/>
    <ds:schemaRef ds:uri="TagniFiModelStat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Cover</vt:lpstr>
      <vt:lpstr>Model</vt:lpstr>
      <vt:lpstr>Cover!Print_Area</vt:lpstr>
      <vt:lpstr>Model!Print_Area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Syed Zaigham Ali</cp:lastModifiedBy>
  <cp:revision/>
  <cp:lastPrinted>1899-12-30T05:00:00Z</cp:lastPrinted>
  <dcterms:created xsi:type="dcterms:W3CDTF">1899-12-30T05:00:00Z</dcterms:created>
  <dcterms:modified xsi:type="dcterms:W3CDTF">2026-05-12T15:29:39Z</dcterms:modified>
  <cp:category/>
  <cp:contentStatus/>
  <dc:language/>
  <cp:version/>
</cp:coreProperties>
</file>